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showInkAnnotation="0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Planeación\Desktop\Informes para publicar\E-kogui\"/>
    </mc:Choice>
  </mc:AlternateContent>
  <xr:revisionPtr revIDLastSave="0" documentId="8_{08284E0B-E054-4D0F-94C9-F0C3AA8E8842}" xr6:coauthVersionLast="47" xr6:coauthVersionMax="47" xr10:uidLastSave="{00000000-0000-0000-0000-000000000000}"/>
  <workbookProtection workbookAlgorithmName="SHA-512" workbookHashValue="zQXZdSFgD6kD3wgm9Qz3tuW4ZXKmmY4Uc4hyvi7HNjIuyC+WyKIHMcwXsDhIfPqTnx/7ugMnQbmYmvZvqbRM1w==" workbookSaltValue="2ggb+lm6ZuSpElc5yC66rA==" workbookSpinCount="100000" lockStructure="1"/>
  <bookViews>
    <workbookView xWindow="-108" yWindow="-108" windowWidth="19416" windowHeight="10416" tabRatio="777" xr2:uid="{00000000-000D-0000-FFFF-FFFF00000000}"/>
  </bookViews>
  <sheets>
    <sheet name="Principal" sheetId="4" r:id="rId1"/>
    <sheet name="USUARIOS" sheetId="1" r:id="rId2"/>
    <sheet name="ABOGADOS" sheetId="7" r:id="rId3"/>
    <sheet name="JUDICIALES" sheetId="8" r:id="rId4"/>
    <sheet name="PREJUDICIALES" sheetId="9" r:id="rId5"/>
    <sheet name="ARBITRAMENTOS" sheetId="10" r:id="rId6"/>
    <sheet name="PAGOS" sheetId="11" r:id="rId7"/>
    <sheet name="Resumen General" sheetId="5" r:id="rId8"/>
    <sheet name="Base a pegar" sheetId="12" state="hidden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5" l="1"/>
  <c r="F19" i="5"/>
  <c r="D14" i="12" l="1"/>
  <c r="A3" i="12"/>
  <c r="A18" i="12" s="1"/>
  <c r="F18" i="12"/>
  <c r="E18" i="12"/>
  <c r="D18" i="12"/>
  <c r="C18" i="12"/>
  <c r="F17" i="12"/>
  <c r="E17" i="12"/>
  <c r="D17" i="12"/>
  <c r="C17" i="12"/>
  <c r="F16" i="12"/>
  <c r="E16" i="12"/>
  <c r="D16" i="12"/>
  <c r="C16" i="12"/>
  <c r="F15" i="12"/>
  <c r="E15" i="12"/>
  <c r="D15" i="12"/>
  <c r="C15" i="12"/>
  <c r="F14" i="12"/>
  <c r="E14" i="12"/>
  <c r="C14" i="12"/>
  <c r="F13" i="12"/>
  <c r="E13" i="12"/>
  <c r="D13" i="12"/>
  <c r="C13" i="12"/>
  <c r="BO3" i="12"/>
  <c r="BN3" i="12"/>
  <c r="BM3" i="12"/>
  <c r="BL3" i="12"/>
  <c r="BK3" i="12"/>
  <c r="BJ3" i="12"/>
  <c r="BI3" i="12"/>
  <c r="BH3" i="12"/>
  <c r="BG3" i="12"/>
  <c r="BF3" i="12"/>
  <c r="BE3" i="12"/>
  <c r="BD3" i="12"/>
  <c r="BC3" i="12"/>
  <c r="BB3" i="12"/>
  <c r="BA3" i="12"/>
  <c r="AZ3" i="12"/>
  <c r="AY3" i="12"/>
  <c r="AX3" i="12"/>
  <c r="AW3" i="12"/>
  <c r="AV3" i="12"/>
  <c r="AU3" i="12"/>
  <c r="AT3" i="12"/>
  <c r="AS3" i="12"/>
  <c r="AR3" i="12"/>
  <c r="AQ3" i="12"/>
  <c r="AP3" i="12"/>
  <c r="AO3" i="12"/>
  <c r="AN3" i="12"/>
  <c r="AM3" i="12"/>
  <c r="AL3" i="12"/>
  <c r="AK3" i="12"/>
  <c r="AJ3" i="12"/>
  <c r="AI3" i="12"/>
  <c r="AH3" i="12"/>
  <c r="AG3" i="12"/>
  <c r="AF3" i="12"/>
  <c r="AE3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3" i="12" l="1"/>
  <c r="A17" i="12"/>
  <c r="A15" i="12"/>
  <c r="A14" i="12"/>
  <c r="A16" i="12"/>
  <c r="C12" i="5" l="1"/>
  <c r="V3" i="7"/>
  <c r="G14" i="1" l="1"/>
  <c r="G15" i="12" s="1"/>
  <c r="G13" i="1"/>
  <c r="G14" i="12" s="1"/>
  <c r="G15" i="1"/>
  <c r="G16" i="12" s="1"/>
  <c r="G16" i="1"/>
  <c r="G17" i="12" s="1"/>
  <c r="G17" i="1"/>
  <c r="G18" i="12" s="1"/>
  <c r="G12" i="1"/>
  <c r="G13" i="12" s="1"/>
  <c r="F17" i="5" l="1"/>
  <c r="F15" i="5"/>
  <c r="F10" i="5"/>
  <c r="C19" i="5"/>
  <c r="C17" i="5"/>
  <c r="C16" i="5"/>
  <c r="T16" i="10"/>
  <c r="T12" i="10"/>
  <c r="W3" i="8"/>
  <c r="C25" i="8" s="1"/>
  <c r="T17" i="10" l="1"/>
  <c r="F13" i="5" s="1"/>
  <c r="V2" i="9"/>
  <c r="V3" i="9" s="1"/>
  <c r="F9" i="9" s="1"/>
  <c r="F11" i="5" l="1"/>
  <c r="F14" i="5"/>
  <c r="F9" i="5"/>
  <c r="F8" i="5"/>
  <c r="C14" i="5"/>
  <c r="C15" i="5"/>
  <c r="C18" i="5" s="1"/>
  <c r="J13" i="1"/>
  <c r="J14" i="1"/>
  <c r="J15" i="1"/>
  <c r="J16" i="1"/>
  <c r="J17" i="1"/>
  <c r="J12" i="1"/>
  <c r="I12" i="1"/>
  <c r="I13" i="1"/>
  <c r="I14" i="1"/>
  <c r="I15" i="1"/>
  <c r="I16" i="1"/>
  <c r="I17" i="1"/>
  <c r="H13" i="1"/>
  <c r="H14" i="1"/>
  <c r="H15" i="1"/>
  <c r="H16" i="1"/>
  <c r="H17" i="1"/>
  <c r="H12" i="1"/>
  <c r="C10" i="5" l="1"/>
  <c r="C9" i="5"/>
  <c r="C8" i="5"/>
  <c r="V3" i="11" l="1"/>
  <c r="V3" i="10"/>
  <c r="F7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Pablo Garzón Peraza</author>
  </authors>
  <commentList>
    <comment ref="C2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Juan Pablo Garzón Peraza:</t>
        </r>
        <r>
          <rPr>
            <sz val="9"/>
            <color indexed="81"/>
            <rFont val="Tahoma"/>
            <family val="2"/>
          </rPr>
          <t xml:space="preserve">
Total de procesos terminados, sin importar la fecha de terminación</t>
        </r>
      </text>
    </comment>
  </commentList>
</comments>
</file>

<file path=xl/sharedStrings.xml><?xml version="1.0" encoding="utf-8"?>
<sst xmlns="http://schemas.openxmlformats.org/spreadsheetml/2006/main" count="275" uniqueCount="201">
  <si>
    <t>JEFE FINANCIERO</t>
  </si>
  <si>
    <t>JEFE JURÍDICO</t>
  </si>
  <si>
    <t>ENLACE DE PAGOS</t>
  </si>
  <si>
    <t>JEFE CONTROL INTERNO</t>
  </si>
  <si>
    <t>SECRETARIO TÉCNICO</t>
  </si>
  <si>
    <t>ADMINISTRADOR DE LA ENTIDAD</t>
  </si>
  <si>
    <t>FECHA CREACIÓN  EN EKOGUI</t>
  </si>
  <si>
    <t>NOMBRE</t>
  </si>
  <si>
    <t>Pagos</t>
  </si>
  <si>
    <t>Uso del sistema</t>
  </si>
  <si>
    <t>Plantilla de certificado de Control Interno</t>
  </si>
  <si>
    <t>Agencia Nacional de Defensa Jurídica del Estado</t>
  </si>
  <si>
    <t>Si</t>
  </si>
  <si>
    <t>No</t>
  </si>
  <si>
    <t>N/A</t>
  </si>
  <si>
    <t>ROL</t>
  </si>
  <si>
    <t>TIENE EL ROL</t>
  </si>
  <si>
    <t>FECHA ÚLTIMA CAPACITACIÓN</t>
  </si>
  <si>
    <t xml:space="preserve">CANTIDAD </t>
  </si>
  <si>
    <t>CANTIDAD DE ABOGADOS</t>
  </si>
  <si>
    <t>ABOGADOS CON PROCESOS ACTIVOS</t>
  </si>
  <si>
    <t>CANTIDAD DE ABOGADOS LITIGANDO</t>
  </si>
  <si>
    <t>ABOGADOS CREADOS EN EKOGUI ACTIVOS</t>
  </si>
  <si>
    <t>CANTIDAD</t>
  </si>
  <si>
    <t>ABOGADOS INACTIVOS</t>
  </si>
  <si>
    <t>Sin capacitación</t>
  </si>
  <si>
    <t>ABOGADOS CON CORREO ACTUALIZADO</t>
  </si>
  <si>
    <t>CANTIDAD DE PROCESOS ACTIVOS</t>
  </si>
  <si>
    <t>PROCESOS ACTIVOS REGISTRADOS EN EKOGUI</t>
  </si>
  <si>
    <t>PROCESOS SIN ABOGADO ASIGNADO</t>
  </si>
  <si>
    <t>PROCESOS ACTIVOS</t>
  </si>
  <si>
    <t>ACTUALIZACIÓN</t>
  </si>
  <si>
    <t>CALIFICACIÓN DE RIESGO</t>
  </si>
  <si>
    <t>PROCESOS ACTIVOS EN CALIDAD DEMANDADO</t>
  </si>
  <si>
    <t>PROCESOS SIN CALIFICACIÓN</t>
  </si>
  <si>
    <t>PROCESO ENTIDAD TERMINADOS</t>
  </si>
  <si>
    <t>ENTIDAD</t>
  </si>
  <si>
    <t>INFORMACIÓN USUARIOS</t>
  </si>
  <si>
    <t>Usuarios activos</t>
  </si>
  <si>
    <t>Nivel de capacitación</t>
  </si>
  <si>
    <t>Completitud de roles</t>
  </si>
  <si>
    <t>Procesos activos</t>
  </si>
  <si>
    <t>Procesos por abogado</t>
  </si>
  <si>
    <t>Porcentaje de registro</t>
  </si>
  <si>
    <t>Procesos arbitrales</t>
  </si>
  <si>
    <t>Procesos prejudiciales</t>
  </si>
  <si>
    <t>Actualización prejudiciales</t>
  </si>
  <si>
    <t>Actualización más de 33.000 SMMLV</t>
  </si>
  <si>
    <t>REGISTRO EN 2020</t>
  </si>
  <si>
    <t>REGISTRO EN 2019</t>
  </si>
  <si>
    <t>REGISTRO EN 2018 Y ANTERIORES</t>
  </si>
  <si>
    <t>TOTAL PREJUDICIALES ACTIVOS</t>
  </si>
  <si>
    <t>TOTAL PREJUDICIALES ACTIVOS EN EKOGUI</t>
  </si>
  <si>
    <t>TOTAL PROCESOS TERMINADOS</t>
  </si>
  <si>
    <t>CANTIDAD PREJUDICIALES</t>
  </si>
  <si>
    <t>Procesos que efectivamente se encuentran activos</t>
  </si>
  <si>
    <t>Proceso que se encuentran terminados</t>
  </si>
  <si>
    <t>Procesos de más de 33.000 SMMLV registrados en eKOGUI</t>
  </si>
  <si>
    <t>PROCESOS CON CALIFICACIÓN  EN 2020</t>
  </si>
  <si>
    <t>PROCESOS CON CALIFICACIÓN ANTERIOR A 2020</t>
  </si>
  <si>
    <t>PROBABILIDAD DE PERDER EL CASO ALTA</t>
  </si>
  <si>
    <t>PROBABILIDAD DE PERDER EL CASO MEDIA</t>
  </si>
  <si>
    <t>PROBABILIDAD DE PERDER EL CASO BAJA</t>
  </si>
  <si>
    <t>PROBABILIDAD DE PERDER EL CASO REMOTA</t>
  </si>
  <si>
    <t>CON PROVISIÓN IGUAL A CERO</t>
  </si>
  <si>
    <t>Procesos Judiciales</t>
  </si>
  <si>
    <t>TERMINADOS ÚLTIMA ACTUACIÓN EN 2020</t>
  </si>
  <si>
    <t>ARBITRAMENTOS</t>
  </si>
  <si>
    <t>ARBITRAMENTOS ACTIVOS</t>
  </si>
  <si>
    <t>ARBITRAMENTOS REGISTRADOS EN EKOGUI</t>
  </si>
  <si>
    <t>PAGOS</t>
  </si>
  <si>
    <t>Gestiona pagos en SIIF de MinHacienda</t>
  </si>
  <si>
    <t>Provisión incorrecta</t>
  </si>
  <si>
    <t>JUDICIALES</t>
  </si>
  <si>
    <t>PREJUDICIALES</t>
  </si>
  <si>
    <t>Plantilla de certificado de Control Interno eKOGUI</t>
  </si>
  <si>
    <t>ACTUALIZADO</t>
  </si>
  <si>
    <t>Entre 21-03-2019 y 31-12-2019</t>
  </si>
  <si>
    <t>PROCESOS SIN ABOGADO ASIGNADO(1)</t>
  </si>
  <si>
    <t>Procesos de más de 33.000 SMMLV con la pieza demanda(5)</t>
  </si>
  <si>
    <t>(5) Puede ser remitida a la ANDJE o cargada en el sistema</t>
  </si>
  <si>
    <t>PROCESOS ANALIZADOS</t>
  </si>
  <si>
    <t>PROCESOS TERMINADOS CON EJECUTORIA</t>
  </si>
  <si>
    <t>PROCESOS DESFAVORABLES</t>
  </si>
  <si>
    <t>PROCESOS QUE GENERAN EROGACIÓN ECONÓMICA</t>
  </si>
  <si>
    <t>PROCESOS CON VALOR CONDENA MAYOR A CERO</t>
  </si>
  <si>
    <t>ARBITRAMENTOS TERMINADOS EN EKOGUI</t>
  </si>
  <si>
    <r>
      <t xml:space="preserve">Por favor seleccione la información que desea registrar, en cualquier momento puede visualizar los resultados de la información que haya registrado seleccionando la opción de </t>
    </r>
    <r>
      <rPr>
        <b/>
        <sz val="11"/>
        <color theme="1"/>
        <rFont val="Calibri"/>
        <family val="2"/>
        <scheme val="minor"/>
      </rPr>
      <t>Ver resultado</t>
    </r>
    <r>
      <rPr>
        <sz val="11"/>
        <color theme="1"/>
        <rFont val="Calibri"/>
        <family val="2"/>
        <scheme val="minor"/>
      </rPr>
      <t>.</t>
    </r>
  </si>
  <si>
    <t>OBSERVACIONES</t>
  </si>
  <si>
    <t>CONDENAS</t>
  </si>
  <si>
    <t>Observaciones</t>
  </si>
  <si>
    <t>Tiene información estudios</t>
  </si>
  <si>
    <t>Tienen información experiencia</t>
  </si>
  <si>
    <t>Tienen Información laboral</t>
  </si>
  <si>
    <t>INFORMACIÓN (1)</t>
  </si>
  <si>
    <t>Observaciones:</t>
  </si>
  <si>
    <t>Capacitaciones anteriores al 21-03-2019</t>
  </si>
  <si>
    <t>RETIRADOS EN LA ENTIDAD PRIMER SEMESTRE 2020</t>
  </si>
  <si>
    <t>INACTIVADOS EN EKOGUI PRIMER SEMESTRE 2020</t>
  </si>
  <si>
    <t>(1) Se visualiza en el detalle del abogado a la fecha de revisión</t>
  </si>
  <si>
    <t>Solamente se revisa que tenga registrada alguna información registrada</t>
  </si>
  <si>
    <t>PROVISIÓN CONTABLE (6)</t>
  </si>
  <si>
    <t>MAYORES A 33.000 SMMLV(4) ACTIVOS</t>
  </si>
  <si>
    <t>ÚLTIMA CAPACITACIÓN ABOGADOS ACTIVOS</t>
  </si>
  <si>
    <t>No Aplica</t>
  </si>
  <si>
    <t>USUARIOS ACTIVOS</t>
  </si>
  <si>
    <t>Posteriores al 01-01-2020</t>
  </si>
  <si>
    <t>Fecha de diligenciamiento de plantilla</t>
  </si>
  <si>
    <t>NOMBRE JEFE CONTROL INTERNO</t>
  </si>
  <si>
    <t>TIENE INFORMACIÓN ESTUDIOS</t>
  </si>
  <si>
    <t>TIENEN INFORMACIÓN EXPERIENCIA</t>
  </si>
  <si>
    <t>TIENEN INFORMACIÓN LABORAL</t>
  </si>
  <si>
    <t>POSTERIORES AL 01-01-2020</t>
  </si>
  <si>
    <t>ENTRE 21-03-2019 Y 31-12-2019</t>
  </si>
  <si>
    <t>CAPACITACIONES ANTERIORES AL 21-03-2019</t>
  </si>
  <si>
    <t>SIN CAPACITACIÓN</t>
  </si>
  <si>
    <t>PROCESOS TERMINADOS PERIODO</t>
  </si>
  <si>
    <t>TERMINADOS PERIODO EN EKOGUI</t>
  </si>
  <si>
    <t>PROCESOS ACTIVOS CON ESTADO TERMINADO</t>
  </si>
  <si>
    <t>CANTIDAD DE PROCESOS DE MÁS DE 33.000 SMMLV</t>
  </si>
  <si>
    <t>PROCESOS DE MÁS DE 33.000 SMMLV REGISTRADOS EN EKOGUI</t>
  </si>
  <si>
    <t xml:space="preserve">PROCESOS DE MÁS DE 33.000 SMMLV CON LA PIEZA DEMANDA </t>
  </si>
  <si>
    <t>PROBABILIDAD DE PERDER EL CASO ALTA - PROCESOS</t>
  </si>
  <si>
    <t>PROBABILIDAD DE PERDER EL CASO MEDIA - PROCESOS</t>
  </si>
  <si>
    <t>PROBABILIDAD DE PERDER EL CASO BAJA - PROCESOS</t>
  </si>
  <si>
    <t>PROBABILIDAD DE PERDER EL CASO REMOTA - PROCESOS</t>
  </si>
  <si>
    <t>PROBABILIDAD DE PERDER EL CASO ALTA - PROVISION 0</t>
  </si>
  <si>
    <t>PROBABILIDAD DE PERDER EL CASO MEDIA - PROVISION 0</t>
  </si>
  <si>
    <t>PROBABILIDAD DE PERDER EL CASO BAJA - PROVISION 0</t>
  </si>
  <si>
    <t>PROBABILIDAD DE PERDER EL CASO REMOTA - PROVISION 0</t>
  </si>
  <si>
    <t>TOTAL ARBITRAMENTOS TERMINADOS CORTE</t>
  </si>
  <si>
    <t>GESTIONA PAGOS EN SIIF DE MINHACIENDA</t>
  </si>
  <si>
    <t>PAGOS ENLAZADOS</t>
  </si>
  <si>
    <t>FECHA REPORTE USUARIOS</t>
  </si>
  <si>
    <t>FECHA REPORTE ABOGADOS</t>
  </si>
  <si>
    <t>FECHA REPORTE JUDICIALES</t>
  </si>
  <si>
    <t>OBS1</t>
  </si>
  <si>
    <t>OBS2</t>
  </si>
  <si>
    <t>OBS3</t>
  </si>
  <si>
    <t>OBS4</t>
  </si>
  <si>
    <t>OBS5</t>
  </si>
  <si>
    <t>OBS6</t>
  </si>
  <si>
    <t>OBS7</t>
  </si>
  <si>
    <t>Favor Diligenciar los Campos Resaltados</t>
  </si>
  <si>
    <t># PROCESOS</t>
  </si>
  <si>
    <t>Favor Diligenciar los campos Resaltados</t>
  </si>
  <si>
    <t>Conciliaciones Prejudiciales</t>
  </si>
  <si>
    <t>PREJUDICIALES TERMINADAS SEGUNDO SEMESTRE 2021</t>
  </si>
  <si>
    <t>Procesos que se encuentran terminados</t>
  </si>
  <si>
    <t>Abogados al 30 de junio de 2022</t>
  </si>
  <si>
    <t>ABOGADOS ACTIVOS AL 30-06-2022</t>
  </si>
  <si>
    <t>PROCESOS ACTIVOS AL 30 DE JUNIO DE 2022</t>
  </si>
  <si>
    <t>(1) Con fecha de registro anterior al 15-06-2022</t>
  </si>
  <si>
    <t>PROCESOS TERMINADOS PRIMER SEMESTRE 2022</t>
  </si>
  <si>
    <t>TERMINADOS EN EKOGUI DURANTE PRIMER SEMESTRE 2022 (2)</t>
  </si>
  <si>
    <t>(2) Con fecha de actuación en 2022</t>
  </si>
  <si>
    <r>
      <t>(3)En el reporte de activos al 30 de junio verifique la columna</t>
    </r>
    <r>
      <rPr>
        <b/>
        <i/>
        <sz val="9"/>
        <color theme="1"/>
        <rFont val="Calibri"/>
        <family val="2"/>
        <scheme val="minor"/>
      </rPr>
      <t xml:space="preserve"> Estado General del proceso</t>
    </r>
  </si>
  <si>
    <t>(4)Equivalente a un valor indexado de $33.000 millones a 30 de junio de 2022</t>
  </si>
  <si>
    <t>PREJUDICIALES ACTIVAS AL 30-06-2022</t>
  </si>
  <si>
    <t>REGISTRO POSTERIOR AL 31/12/2021</t>
  </si>
  <si>
    <t>REGISTRO EN PRIMER SEMESTRE DE 2021 Y ANTERIORES</t>
  </si>
  <si>
    <t>REGISTRO ENTRE  1 DE JULIO Y 31 DE DICIEMBRE DE 2021</t>
  </si>
  <si>
    <t>CANTIDAD DE ABOGADOS LITIGANDO SEGUN JURIDICA</t>
  </si>
  <si>
    <t>RETIRADOS EN LA ENTIDAD PRIMER SEMESTRE 2022 SEGÚN JURIDICA</t>
  </si>
  <si>
    <t>CANTIDAD DE PROCESOS ACTIVOS SEGÚN JURIDICA</t>
  </si>
  <si>
    <t>PROCESOS TERMINADOS DURANTE PRIMER SEMESTRE 2022 SEGÚN JURIDICA</t>
  </si>
  <si>
    <t>PROCESO TERMINADOS EN EKOGUI AL 30 DE JUNIO 2022</t>
  </si>
  <si>
    <t>PROCESOS ACTIVOS EN EKOGUI CON ESTADO TERMINADO(3)</t>
  </si>
  <si>
    <t>Cantidad de procesos de más de 33.000 SMMLV SEGÚN JURIDICA</t>
  </si>
  <si>
    <t>PROCESOS ACTIVOS EN EKOGUI  EN CALIDAD DEMANDADO AL 30-06-2022</t>
  </si>
  <si>
    <t>PROCESOS EN EKOGUI CON CALIFICACIÓN PRIMER SEMESTRE 2022</t>
  </si>
  <si>
    <t>PROCESOS EN EKOGUI CON CALIFICACIÓN ANTERIOR A 31-12-2021</t>
  </si>
  <si>
    <t>PROCESOS EN EKOGUI SIN CALIFICACIÓN</t>
  </si>
  <si>
    <t>(6) Solo se consideran los procesos activos en e-Kogui - calidad demandado al 30 de JUNIO de 2022 que tengan calificación de riesgo</t>
  </si>
  <si>
    <t>TOTAL PREJUDICIALES ACTIVOS SEGÚN JURIDICA</t>
  </si>
  <si>
    <t>ARBITRAMENTOS ACTIVOS AL 30-06-2022 SEGÚN JURIDICA</t>
  </si>
  <si>
    <t>TOTAL ARBITRAMENTOS TERMINADOS  AL 30-06-2022 SEGÚN JURIDICA</t>
  </si>
  <si>
    <t xml:space="preserve">*Nota Los valores arrojados en esta hoja son solo para referencia y control del diligenciamiento, no deben ser usados para </t>
  </si>
  <si>
    <t>Favor Diligenciar los Campos Resaltados y Revisar la Información Incompleta Antes de Remitir a la ANDJE *</t>
  </si>
  <si>
    <t>TOTAL PREJUDICIALES TERMINADOS I SEM. 2022 SEGÚN JURIDICA</t>
  </si>
  <si>
    <t>ARBITRAMENTOS ACTIVOS REGISTRADOS EN EKOGUI</t>
  </si>
  <si>
    <t>INACTIVADOS EN EKOGUI PRIMER SEMESTRE 2022</t>
  </si>
  <si>
    <t>Realiza Pagos por SIIF</t>
  </si>
  <si>
    <t>NOMBRE ENTIDAD QUE REPORTA</t>
  </si>
  <si>
    <t>NOMBRE JEFE CONTROL INTERNO QUE REPORTA</t>
  </si>
  <si>
    <t>calificar o cualificar o comparar a las entidades, no hay valores buenos ni malos. No es una hoja de validaciÓn</t>
  </si>
  <si>
    <t>Uso del Módulo Pagos</t>
  </si>
  <si>
    <t>TERMINADOS EN EKOGUI ÚLTIMA ACTUACIÓN  I SEM. 2022</t>
  </si>
  <si>
    <t>Su entidad utilizo el modulo de pagos en 2022-I?</t>
  </si>
  <si>
    <t xml:space="preserve">LUZ DARY BETANCOUR MARIN </t>
  </si>
  <si>
    <t>JUAN CARLOS LOPEZ GOMEZ</t>
  </si>
  <si>
    <t xml:space="preserve">CLAUDIA PATRICIA MENDOZA HOYOS </t>
  </si>
  <si>
    <t>CRESCONIO BANQUEZ PERNA</t>
  </si>
  <si>
    <t xml:space="preserve">LIZETTE SYLVANA ALFONSO SANCHEZ </t>
  </si>
  <si>
    <t>UNIDAD ADMINISTRATIVA ESPECIAL DE JUSTICIA PENAL MILITAR Y POLICIAL</t>
  </si>
  <si>
    <t>A la fecha todos los usuarios se encuentran capacitados en eKOGUI 2.0.</t>
  </si>
  <si>
    <t>No hay registros en el campo "Remuneración básica mensual", para ninguno de los abogados activos de la Entidad.</t>
  </si>
  <si>
    <t>La Entidad no presenta arbitramentos a la fecha.</t>
  </si>
  <si>
    <t>1. En procesos activos en el reporte eKOGUI  a corte 30 de Junio de 2022 hay en total 55 procesos, sin embargo 2 de estos procesos corresponden a la vigencia 2019.
2. Los procesos no calificados, corresponden a los procesos que a la fecha no se las ha contestado la  demanda, a corte 30 de Junio hay 20 procesos calificados a la fecha 13/09/2022 hay 50 procesos calificados.</t>
  </si>
  <si>
    <t xml:space="preserve">La Entidad no tiene registros presupuestales a la fecha. </t>
  </si>
  <si>
    <t xml:space="preserve">Esta información fue validada con el registro eKOGUI del 15/09/2022, solo se reportan las conciliaciones prejudiciales a corte 30/06/2022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</si>
</sst>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8"/>
      <color theme="3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00B050"/>
        <bgColor indexed="22"/>
      </patternFill>
    </fill>
    <fill>
      <patternFill patternType="solid">
        <fgColor rgb="FF00B050"/>
        <bgColor indexed="64"/>
      </patternFill>
    </fill>
    <fill>
      <patternFill patternType="solid">
        <fgColor theme="0" tint="-0.149967955565050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5" fillId="0" borderId="0"/>
  </cellStyleXfs>
  <cellXfs count="119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9" xfId="0" applyFill="1" applyBorder="1"/>
    <xf numFmtId="0" fontId="0" fillId="2" borderId="10" xfId="0" applyFill="1" applyBorder="1"/>
    <xf numFmtId="0" fontId="2" fillId="3" borderId="10" xfId="0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9" xfId="0" applyFont="1" applyFill="1" applyBorder="1"/>
    <xf numFmtId="0" fontId="2" fillId="3" borderId="11" xfId="0" applyFont="1" applyFill="1" applyBorder="1" applyAlignment="1">
      <alignment horizontal="center"/>
    </xf>
    <xf numFmtId="0" fontId="7" fillId="2" borderId="0" xfId="0" applyFont="1" applyFill="1"/>
    <xf numFmtId="0" fontId="5" fillId="3" borderId="0" xfId="0" applyFont="1" applyFill="1"/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0" fillId="2" borderId="9" xfId="0" applyFill="1" applyBorder="1" applyAlignment="1">
      <alignment vertical="center" wrapText="1"/>
    </xf>
    <xf numFmtId="0" fontId="2" fillId="3" borderId="19" xfId="0" applyFont="1" applyFill="1" applyBorder="1"/>
    <xf numFmtId="0" fontId="10" fillId="2" borderId="0" xfId="0" applyFont="1" applyFill="1"/>
    <xf numFmtId="0" fontId="2" fillId="3" borderId="9" xfId="0" applyFont="1" applyFill="1" applyBorder="1" applyAlignment="1">
      <alignment vertical="center"/>
    </xf>
    <xf numFmtId="0" fontId="2" fillId="3" borderId="9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5" fillId="2" borderId="0" xfId="0" applyFont="1" applyFill="1"/>
    <xf numFmtId="0" fontId="0" fillId="0" borderId="9" xfId="0" applyBorder="1"/>
    <xf numFmtId="0" fontId="3" fillId="0" borderId="0" xfId="0" applyFont="1"/>
    <xf numFmtId="0" fontId="6" fillId="0" borderId="0" xfId="0" applyFont="1"/>
    <xf numFmtId="0" fontId="6" fillId="0" borderId="5" xfId="0" applyFont="1" applyBorder="1"/>
    <xf numFmtId="14" fontId="0" fillId="2" borderId="0" xfId="0" applyNumberFormat="1" applyFill="1"/>
    <xf numFmtId="0" fontId="2" fillId="3" borderId="9" xfId="0" applyFont="1" applyFill="1" applyBorder="1" applyAlignment="1">
      <alignment horizontal="center" vertical="center"/>
    </xf>
    <xf numFmtId="0" fontId="0" fillId="0" borderId="16" xfId="0" applyBorder="1"/>
    <xf numFmtId="0" fontId="10" fillId="0" borderId="15" xfId="0" applyFont="1" applyBorder="1"/>
    <xf numFmtId="0" fontId="10" fillId="2" borderId="17" xfId="0" applyFont="1" applyFill="1" applyBorder="1"/>
    <xf numFmtId="0" fontId="0" fillId="2" borderId="18" xfId="0" applyFill="1" applyBorder="1"/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/>
    <xf numFmtId="0" fontId="4" fillId="0" borderId="0" xfId="0" applyFont="1"/>
    <xf numFmtId="0" fontId="0" fillId="2" borderId="9" xfId="0" applyFill="1" applyBorder="1" applyAlignment="1">
      <alignment vertical="center"/>
    </xf>
    <xf numFmtId="0" fontId="0" fillId="2" borderId="0" xfId="0" applyFill="1" applyAlignment="1">
      <alignment wrapText="1"/>
    </xf>
    <xf numFmtId="0" fontId="0" fillId="2" borderId="22" xfId="0" applyFill="1" applyBorder="1" applyAlignment="1">
      <alignment horizontal="center" vertical="center"/>
    </xf>
    <xf numFmtId="0" fontId="0" fillId="2" borderId="14" xfId="0" applyFill="1" applyBorder="1" applyAlignment="1">
      <alignment wrapText="1"/>
    </xf>
    <xf numFmtId="0" fontId="0" fillId="2" borderId="17" xfId="0" applyFill="1" applyBorder="1" applyAlignment="1">
      <alignment wrapText="1"/>
    </xf>
    <xf numFmtId="0" fontId="0" fillId="2" borderId="18" xfId="0" applyFill="1" applyBorder="1" applyAlignment="1">
      <alignment wrapText="1"/>
    </xf>
    <xf numFmtId="0" fontId="10" fillId="2" borderId="21" xfId="0" applyFont="1" applyFill="1" applyBorder="1" applyAlignment="1">
      <alignment wrapText="1"/>
    </xf>
    <xf numFmtId="14" fontId="5" fillId="2" borderId="5" xfId="0" applyNumberFormat="1" applyFont="1" applyFill="1" applyBorder="1"/>
    <xf numFmtId="0" fontId="0" fillId="2" borderId="13" xfId="0" applyFill="1" applyBorder="1" applyAlignment="1" applyProtection="1">
      <alignment wrapText="1"/>
      <protection hidden="1"/>
    </xf>
    <xf numFmtId="0" fontId="15" fillId="0" borderId="0" xfId="2"/>
    <xf numFmtId="14" fontId="15" fillId="0" borderId="0" xfId="2" applyNumberFormat="1"/>
    <xf numFmtId="164" fontId="15" fillId="0" borderId="0" xfId="2" applyNumberFormat="1"/>
    <xf numFmtId="0" fontId="15" fillId="4" borderId="0" xfId="2" applyFill="1"/>
    <xf numFmtId="0" fontId="15" fillId="4" borderId="0" xfId="2" applyFill="1" applyAlignment="1">
      <alignment vertical="center"/>
    </xf>
    <xf numFmtId="0" fontId="15" fillId="5" borderId="0" xfId="2" applyFill="1"/>
    <xf numFmtId="0" fontId="0" fillId="5" borderId="0" xfId="0" applyFill="1"/>
    <xf numFmtId="0" fontId="16" fillId="5" borderId="0" xfId="0" applyFont="1" applyFill="1" applyAlignment="1">
      <alignment vertical="center"/>
    </xf>
    <xf numFmtId="0" fontId="0" fillId="6" borderId="9" xfId="0" applyFill="1" applyBorder="1" applyProtection="1">
      <protection locked="0"/>
    </xf>
    <xf numFmtId="14" fontId="0" fillId="6" borderId="9" xfId="0" applyNumberFormat="1" applyFill="1" applyBorder="1" applyProtection="1">
      <protection locked="0"/>
    </xf>
    <xf numFmtId="0" fontId="0" fillId="0" borderId="11" xfId="0" applyBorder="1" applyProtection="1">
      <protection hidden="1"/>
    </xf>
    <xf numFmtId="0" fontId="0" fillId="2" borderId="0" xfId="0" applyFill="1" applyAlignment="1">
      <alignment horizontal="center"/>
    </xf>
    <xf numFmtId="0" fontId="0" fillId="0" borderId="9" xfId="0" applyBorder="1" applyAlignment="1">
      <alignment horizontal="center" vertical="center"/>
    </xf>
    <xf numFmtId="9" fontId="0" fillId="0" borderId="9" xfId="1" applyFon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7" fillId="0" borderId="0" xfId="0" applyFont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0" xfId="0" applyAlignment="1">
      <alignment horizontal="left" wrapText="1"/>
    </xf>
    <xf numFmtId="0" fontId="7" fillId="2" borderId="4" xfId="0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0" fillId="6" borderId="12" xfId="0" applyFill="1" applyBorder="1" applyAlignment="1" applyProtection="1">
      <alignment horizontal="left" vertical="top"/>
      <protection locked="0"/>
    </xf>
    <xf numFmtId="0" fontId="0" fillId="6" borderId="25" xfId="0" applyFill="1" applyBorder="1" applyAlignment="1" applyProtection="1">
      <alignment horizontal="left" vertical="top"/>
      <protection locked="0"/>
    </xf>
    <xf numFmtId="0" fontId="0" fillId="6" borderId="26" xfId="0" applyFill="1" applyBorder="1" applyAlignment="1" applyProtection="1">
      <alignment horizontal="left" vertical="top"/>
      <protection locked="0"/>
    </xf>
    <xf numFmtId="0" fontId="0" fillId="2" borderId="23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17" xfId="0" applyFont="1" applyFill="1" applyBorder="1" applyAlignment="1">
      <alignment horizontal="left" vertical="center" wrapText="1"/>
    </xf>
    <xf numFmtId="0" fontId="8" fillId="2" borderId="18" xfId="0" applyFont="1" applyFill="1" applyBorder="1" applyAlignment="1">
      <alignment horizontal="left" vertical="center" wrapText="1"/>
    </xf>
    <xf numFmtId="0" fontId="0" fillId="6" borderId="13" xfId="0" applyFill="1" applyBorder="1" applyAlignment="1" applyProtection="1">
      <alignment horizontal="left" vertical="top" wrapText="1"/>
      <protection locked="0"/>
    </xf>
    <xf numFmtId="0" fontId="0" fillId="6" borderId="21" xfId="0" applyFill="1" applyBorder="1" applyAlignment="1" applyProtection="1">
      <alignment horizontal="left" vertical="top"/>
      <protection locked="0"/>
    </xf>
    <xf numFmtId="0" fontId="0" fillId="6" borderId="14" xfId="0" applyFill="1" applyBorder="1" applyAlignment="1" applyProtection="1">
      <alignment horizontal="left" vertical="top"/>
      <protection locked="0"/>
    </xf>
    <xf numFmtId="0" fontId="0" fillId="6" borderId="15" xfId="0" applyFill="1" applyBorder="1" applyAlignment="1" applyProtection="1">
      <alignment horizontal="left" vertical="top"/>
      <protection locked="0"/>
    </xf>
    <xf numFmtId="0" fontId="0" fillId="6" borderId="0" xfId="0" applyFill="1" applyAlignment="1" applyProtection="1">
      <alignment horizontal="left" vertical="top"/>
      <protection locked="0"/>
    </xf>
    <xf numFmtId="0" fontId="0" fillId="6" borderId="16" xfId="0" applyFill="1" applyBorder="1" applyAlignment="1" applyProtection="1">
      <alignment horizontal="left" vertical="top"/>
      <protection locked="0"/>
    </xf>
    <xf numFmtId="0" fontId="0" fillId="6" borderId="17" xfId="0" applyFill="1" applyBorder="1" applyAlignment="1" applyProtection="1">
      <alignment horizontal="left" vertical="top"/>
      <protection locked="0"/>
    </xf>
    <xf numFmtId="0" fontId="0" fillId="6" borderId="20" xfId="0" applyFill="1" applyBorder="1" applyAlignment="1" applyProtection="1">
      <alignment horizontal="left" vertical="top"/>
      <protection locked="0"/>
    </xf>
    <xf numFmtId="0" fontId="0" fillId="6" borderId="18" xfId="0" applyFill="1" applyBorder="1" applyAlignment="1" applyProtection="1">
      <alignment horizontal="left" vertical="top"/>
      <protection locked="0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6" borderId="9" xfId="0" applyFill="1" applyBorder="1" applyAlignment="1" applyProtection="1">
      <alignment horizontal="left" vertical="top" wrapText="1"/>
      <protection locked="0"/>
    </xf>
    <xf numFmtId="0" fontId="0" fillId="6" borderId="9" xfId="0" applyFill="1" applyBorder="1" applyAlignment="1" applyProtection="1">
      <alignment horizontal="left" vertical="top"/>
      <protection locked="0"/>
    </xf>
    <xf numFmtId="0" fontId="9" fillId="2" borderId="0" xfId="0" applyFont="1" applyFill="1" applyAlignment="1">
      <alignment horizontal="center" vertical="center"/>
    </xf>
    <xf numFmtId="0" fontId="0" fillId="2" borderId="21" xfId="0" applyFill="1" applyBorder="1" applyAlignment="1">
      <alignment horizontal="left" wrapText="1"/>
    </xf>
    <xf numFmtId="0" fontId="0" fillId="0" borderId="0" xfId="0" applyAlignment="1">
      <alignment horizontal="center"/>
    </xf>
    <xf numFmtId="0" fontId="0" fillId="6" borderId="13" xfId="0" applyFill="1" applyBorder="1" applyAlignment="1" applyProtection="1">
      <alignment horizontal="left" vertical="top"/>
      <protection locked="0"/>
    </xf>
    <xf numFmtId="0" fontId="0" fillId="6" borderId="23" xfId="0" applyFill="1" applyBorder="1" applyAlignment="1" applyProtection="1">
      <alignment horizontal="center" vertical="top"/>
      <protection locked="0"/>
    </xf>
    <xf numFmtId="0" fontId="0" fillId="6" borderId="27" xfId="0" applyFill="1" applyBorder="1" applyAlignment="1" applyProtection="1">
      <alignment horizontal="center" vertical="top"/>
      <protection locked="0"/>
    </xf>
    <xf numFmtId="0" fontId="0" fillId="6" borderId="24" xfId="0" applyFill="1" applyBorder="1" applyAlignment="1" applyProtection="1">
      <alignment horizontal="center" vertical="top"/>
      <protection locked="0"/>
    </xf>
    <xf numFmtId="0" fontId="0" fillId="6" borderId="6" xfId="0" applyFill="1" applyBorder="1" applyAlignment="1" applyProtection="1">
      <alignment horizontal="center" vertical="top"/>
      <protection locked="0"/>
    </xf>
    <xf numFmtId="0" fontId="0" fillId="6" borderId="7" xfId="0" applyFill="1" applyBorder="1" applyAlignment="1" applyProtection="1">
      <alignment horizontal="center" vertical="top"/>
      <protection locked="0"/>
    </xf>
    <xf numFmtId="0" fontId="0" fillId="6" borderId="8" xfId="0" applyFill="1" applyBorder="1" applyAlignment="1" applyProtection="1">
      <alignment horizontal="center" vertical="top"/>
      <protection locked="0"/>
    </xf>
    <xf numFmtId="0" fontId="6" fillId="0" borderId="0" xfId="0" applyFont="1" applyAlignment="1">
      <alignment horizontal="center"/>
    </xf>
  </cellXfs>
  <cellStyles count="3">
    <cellStyle name="Excel Built-in Normal" xfId="2" xr:uid="{00000000-0005-0000-0000-000000000000}"/>
    <cellStyle name="Normal" xfId="0" builtinId="0"/>
    <cellStyle name="Porcentaje" xfId="1" builtinId="5"/>
  </cellStyles>
  <dxfs count="4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7" Type="http://schemas.openxmlformats.org/officeDocument/2006/relationships/hyperlink" Target="#'Resumen General'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USUARIOS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ABOGADOS!A1"/><Relationship Id="rId4" Type="http://schemas.openxmlformats.org/officeDocument/2006/relationships/hyperlink" Target="#Principal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ABOGADO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ABOGADO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BOGADOS!A1"/><Relationship Id="rId1" Type="http://schemas.openxmlformats.org/officeDocument/2006/relationships/hyperlink" Target="#PREJUDICIALES!A1"/><Relationship Id="rId6" Type="http://schemas.openxmlformats.org/officeDocument/2006/relationships/hyperlink" Target="#PAG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hyperlink" Target="#JUDICIALES!A1"/><Relationship Id="rId2" Type="http://schemas.openxmlformats.org/officeDocument/2006/relationships/hyperlink" Target="#ARBITRAMENTOS!A1"/><Relationship Id="rId1" Type="http://schemas.openxmlformats.org/officeDocument/2006/relationships/hyperlink" Target="#PREJUDICIALES!A1"/><Relationship Id="rId6" Type="http://schemas.openxmlformats.org/officeDocument/2006/relationships/hyperlink" Target="#ABOGADOS!A1"/><Relationship Id="rId5" Type="http://schemas.openxmlformats.org/officeDocument/2006/relationships/hyperlink" Target="#USUARIOS!A1"/><Relationship Id="rId4" Type="http://schemas.openxmlformats.org/officeDocument/2006/relationships/hyperlink" Target="#Principal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Principal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57149</xdr:colOff>
      <xdr:row>11</xdr:row>
      <xdr:rowOff>152399</xdr:rowOff>
    </xdr:from>
    <xdr:to>
      <xdr:col>9</xdr:col>
      <xdr:colOff>333149</xdr:colOff>
      <xdr:row>14</xdr:row>
      <xdr:rowOff>12899</xdr:rowOff>
    </xdr:to>
    <xdr:sp macro="" textlink="">
      <xdr:nvSpPr>
        <xdr:cNvPr id="3" name="Rectángulo: esquinas redondeadas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16372F7-FB45-41D9-9DAD-AD321D2DD2BC}"/>
            </a:ext>
          </a:extLst>
        </xdr:cNvPr>
        <xdr:cNvSpPr/>
      </xdr:nvSpPr>
      <xdr:spPr>
        <a:xfrm>
          <a:off x="5391149" y="235267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1</xdr:col>
      <xdr:colOff>609599</xdr:colOff>
      <xdr:row>12</xdr:row>
      <xdr:rowOff>9524</xdr:rowOff>
    </xdr:from>
    <xdr:to>
      <xdr:col>4</xdr:col>
      <xdr:colOff>123599</xdr:colOff>
      <xdr:row>14</xdr:row>
      <xdr:rowOff>60524</xdr:rowOff>
    </xdr:to>
    <xdr:sp macro="" textlink="">
      <xdr:nvSpPr>
        <xdr:cNvPr id="4" name="Rectángulo: esquinas redondeada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4357569-C71E-4747-A766-4B3852BF2112}"/>
            </a:ext>
          </a:extLst>
        </xdr:cNvPr>
        <xdr:cNvSpPr/>
      </xdr:nvSpPr>
      <xdr:spPr>
        <a:xfrm>
          <a:off x="1371599" y="24002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7</xdr:col>
      <xdr:colOff>57149</xdr:colOff>
      <xdr:row>8</xdr:row>
      <xdr:rowOff>161924</xdr:rowOff>
    </xdr:from>
    <xdr:to>
      <xdr:col>9</xdr:col>
      <xdr:colOff>333149</xdr:colOff>
      <xdr:row>11</xdr:row>
      <xdr:rowOff>22424</xdr:rowOff>
    </xdr:to>
    <xdr:sp macro="" textlink="">
      <xdr:nvSpPr>
        <xdr:cNvPr id="5" name="Rectángulo: esquinas redondeadas 4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C7F8B5F-B37F-4E2E-AED1-07C4D620A95B}"/>
            </a:ext>
          </a:extLst>
        </xdr:cNvPr>
        <xdr:cNvSpPr/>
      </xdr:nvSpPr>
      <xdr:spPr>
        <a:xfrm>
          <a:off x="539114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Procesos</a:t>
          </a:r>
          <a:r>
            <a:rPr lang="es-CO" sz="1400" baseline="0">
              <a:solidFill>
                <a:schemeClr val="tx1"/>
              </a:solidFill>
            </a:rPr>
            <a:t> 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647699</xdr:colOff>
      <xdr:row>8</xdr:row>
      <xdr:rowOff>161924</xdr:rowOff>
    </xdr:from>
    <xdr:to>
      <xdr:col>4</xdr:col>
      <xdr:colOff>161699</xdr:colOff>
      <xdr:row>11</xdr:row>
      <xdr:rowOff>22424</xdr:rowOff>
    </xdr:to>
    <xdr:sp macro="" textlink="">
      <xdr:nvSpPr>
        <xdr:cNvPr id="6" name="Rectángulo: esquinas redondeadas 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EB68510-7856-4F2D-832E-509E3EDFB416}"/>
            </a:ext>
          </a:extLst>
        </xdr:cNvPr>
        <xdr:cNvSpPr/>
      </xdr:nvSpPr>
      <xdr:spPr>
        <a:xfrm>
          <a:off x="1409699" y="1790699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4</xdr:col>
      <xdr:colOff>352424</xdr:colOff>
      <xdr:row>8</xdr:row>
      <xdr:rowOff>171449</xdr:rowOff>
    </xdr:from>
    <xdr:to>
      <xdr:col>6</xdr:col>
      <xdr:colOff>628424</xdr:colOff>
      <xdr:row>11</xdr:row>
      <xdr:rowOff>31949</xdr:rowOff>
    </xdr:to>
    <xdr:sp macro="" textlink="">
      <xdr:nvSpPr>
        <xdr:cNvPr id="7" name="Rectángulo: esquinas redondeadas 6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6A87C818-C2AA-497F-8873-0E388CF3AE51}"/>
            </a:ext>
          </a:extLst>
        </xdr:cNvPr>
        <xdr:cNvSpPr/>
      </xdr:nvSpPr>
      <xdr:spPr>
        <a:xfrm>
          <a:off x="3400424" y="18002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333374</xdr:colOff>
      <xdr:row>11</xdr:row>
      <xdr:rowOff>171449</xdr:rowOff>
    </xdr:from>
    <xdr:to>
      <xdr:col>6</xdr:col>
      <xdr:colOff>609374</xdr:colOff>
      <xdr:row>14</xdr:row>
      <xdr:rowOff>31949</xdr:rowOff>
    </xdr:to>
    <xdr:sp macro="" textlink="">
      <xdr:nvSpPr>
        <xdr:cNvPr id="9" name="Rectángulo: esquinas redondeadas 8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D4429412-385D-49D3-84EB-BC4DF5A45465}"/>
            </a:ext>
          </a:extLst>
        </xdr:cNvPr>
        <xdr:cNvSpPr/>
      </xdr:nvSpPr>
      <xdr:spPr>
        <a:xfrm>
          <a:off x="3381374" y="2371724"/>
          <a:ext cx="1800000" cy="432000"/>
        </a:xfrm>
        <a:prstGeom prst="roundRect">
          <a:avLst/>
        </a:prstGeom>
        <a:solidFill>
          <a:schemeClr val="bg1">
            <a:lumMod val="6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  <xdr:twoCellAnchor>
    <xdr:from>
      <xdr:col>11</xdr:col>
      <xdr:colOff>19049</xdr:colOff>
      <xdr:row>10</xdr:row>
      <xdr:rowOff>9524</xdr:rowOff>
    </xdr:from>
    <xdr:to>
      <xdr:col>13</xdr:col>
      <xdr:colOff>295049</xdr:colOff>
      <xdr:row>12</xdr:row>
      <xdr:rowOff>60524</xdr:rowOff>
    </xdr:to>
    <xdr:sp macro="" textlink="">
      <xdr:nvSpPr>
        <xdr:cNvPr id="10" name="Rectángulo: esquinas redondeadas 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E8819747-9B47-4905-B7B6-1CC75364363A}"/>
            </a:ext>
          </a:extLst>
        </xdr:cNvPr>
        <xdr:cNvSpPr/>
      </xdr:nvSpPr>
      <xdr:spPr>
        <a:xfrm>
          <a:off x="8401049" y="2019299"/>
          <a:ext cx="1800000" cy="432000"/>
        </a:xfrm>
        <a:prstGeom prst="roundRect">
          <a:avLst/>
        </a:prstGeom>
        <a:solidFill>
          <a:schemeClr val="tx2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/>
            <a:t>Ver resultado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95250</xdr:colOff>
      <xdr:row>1</xdr:row>
      <xdr:rowOff>85725</xdr:rowOff>
    </xdr:from>
    <xdr:to>
      <xdr:col>4</xdr:col>
      <xdr:colOff>1535250</xdr:colOff>
      <xdr:row>3</xdr:row>
      <xdr:rowOff>50325</xdr:rowOff>
    </xdr:to>
    <xdr:sp macro="" textlink="">
      <xdr:nvSpPr>
        <xdr:cNvPr id="8" name="Rectángulo: esquinas redondeadas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C34AF220-CE73-4F1F-AAAF-03B93BBF3C8A}"/>
            </a:ext>
          </a:extLst>
        </xdr:cNvPr>
        <xdr:cNvSpPr/>
      </xdr:nvSpPr>
      <xdr:spPr>
        <a:xfrm>
          <a:off x="55816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1695450</xdr:colOff>
      <xdr:row>1</xdr:row>
      <xdr:rowOff>85725</xdr:rowOff>
    </xdr:from>
    <xdr:to>
      <xdr:col>4</xdr:col>
      <xdr:colOff>3135450</xdr:colOff>
      <xdr:row>3</xdr:row>
      <xdr:rowOff>50325</xdr:rowOff>
    </xdr:to>
    <xdr:sp macro="" textlink="">
      <xdr:nvSpPr>
        <xdr:cNvPr id="9" name="Rectángulo: esquinas redondeadas 8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B57F36E-CDBC-4D62-9F51-AE2ADA5D60BC}"/>
            </a:ext>
          </a:extLst>
        </xdr:cNvPr>
        <xdr:cNvSpPr/>
      </xdr:nvSpPr>
      <xdr:spPr>
        <a:xfrm>
          <a:off x="71818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1</xdr:col>
      <xdr:colOff>1609725</xdr:colOff>
      <xdr:row>1</xdr:row>
      <xdr:rowOff>85725</xdr:rowOff>
    </xdr:from>
    <xdr:to>
      <xdr:col>3</xdr:col>
      <xdr:colOff>154125</xdr:colOff>
      <xdr:row>3</xdr:row>
      <xdr:rowOff>50325</xdr:rowOff>
    </xdr:to>
    <xdr:sp macro="" textlink="">
      <xdr:nvSpPr>
        <xdr:cNvPr id="10" name="Rectángulo: esquinas redondeadas 9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66637D4-7F2F-4052-9527-4AC105CEF1EE}"/>
            </a:ext>
          </a:extLst>
        </xdr:cNvPr>
        <xdr:cNvSpPr/>
      </xdr:nvSpPr>
      <xdr:spPr>
        <a:xfrm>
          <a:off x="237172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257175</xdr:colOff>
      <xdr:row>1</xdr:row>
      <xdr:rowOff>123825</xdr:rowOff>
    </xdr:from>
    <xdr:to>
      <xdr:col>5</xdr:col>
      <xdr:colOff>1697175</xdr:colOff>
      <xdr:row>3</xdr:row>
      <xdr:rowOff>88425</xdr:rowOff>
    </xdr:to>
    <xdr:sp macro="" textlink="">
      <xdr:nvSpPr>
        <xdr:cNvPr id="11" name="Rectángulo: esquinas redondeadas 1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5B936FB9-EEA3-4AF2-9F42-D0847D220075}"/>
            </a:ext>
          </a:extLst>
        </xdr:cNvPr>
        <xdr:cNvSpPr/>
      </xdr:nvSpPr>
      <xdr:spPr>
        <a:xfrm>
          <a:off x="9972675" y="314325"/>
          <a:ext cx="1440000" cy="3456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28575</xdr:colOff>
      <xdr:row>1</xdr:row>
      <xdr:rowOff>85725</xdr:rowOff>
    </xdr:from>
    <xdr:to>
      <xdr:col>1</xdr:col>
      <xdr:colOff>1468575</xdr:colOff>
      <xdr:row>3</xdr:row>
      <xdr:rowOff>50325</xdr:rowOff>
    </xdr:to>
    <xdr:sp macro="" textlink="">
      <xdr:nvSpPr>
        <xdr:cNvPr id="12" name="Rectángulo: esquinas redondeadas 1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A028041-1A1C-44D0-B77D-E925300D0E5C}"/>
            </a:ext>
          </a:extLst>
        </xdr:cNvPr>
        <xdr:cNvSpPr/>
      </xdr:nvSpPr>
      <xdr:spPr>
        <a:xfrm>
          <a:off x="790575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3</xdr:col>
      <xdr:colOff>323850</xdr:colOff>
      <xdr:row>1</xdr:row>
      <xdr:rowOff>85725</xdr:rowOff>
    </xdr:from>
    <xdr:to>
      <xdr:col>3</xdr:col>
      <xdr:colOff>1763850</xdr:colOff>
      <xdr:row>3</xdr:row>
      <xdr:rowOff>50325</xdr:rowOff>
    </xdr:to>
    <xdr:sp macro="" textlink="">
      <xdr:nvSpPr>
        <xdr:cNvPr id="13" name="Rectángulo: esquinas redondeadas 12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20246E6-5665-4CDC-AD25-2EA51D7E6820}"/>
            </a:ext>
          </a:extLst>
        </xdr:cNvPr>
        <xdr:cNvSpPr/>
      </xdr:nvSpPr>
      <xdr:spPr>
        <a:xfrm>
          <a:off x="3981450" y="276225"/>
          <a:ext cx="1440000" cy="345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B929932-1354-4CF5-BB7B-7FEA1B957825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792F481F-D124-448F-A9B5-427F21201D9D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A48CE2A6-65F2-4F8D-9FDB-13DC5AAEF1B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C7631A3-BA7F-49C3-90DF-3541CFE9AB00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74972ECD-BC1B-45B6-8D73-0373FCB4D4BD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4E6AEA95-5FFC-485A-BA6F-07EEF53758BB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1924049</xdr:colOff>
      <xdr:row>2</xdr:row>
      <xdr:rowOff>28575</xdr:rowOff>
    </xdr:from>
    <xdr:to>
      <xdr:col>5</xdr:col>
      <xdr:colOff>3364049</xdr:colOff>
      <xdr:row>3</xdr:row>
      <xdr:rowOff>162075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E7BD768-FD4D-4421-9177-DBDC698FCAAC}"/>
            </a:ext>
          </a:extLst>
        </xdr:cNvPr>
        <xdr:cNvSpPr/>
      </xdr:nvSpPr>
      <xdr:spPr>
        <a:xfrm>
          <a:off x="7172324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5</xdr:col>
      <xdr:colOff>314325</xdr:colOff>
      <xdr:row>2</xdr:row>
      <xdr:rowOff>38100</xdr:rowOff>
    </xdr:from>
    <xdr:to>
      <xdr:col>5</xdr:col>
      <xdr:colOff>1754325</xdr:colOff>
      <xdr:row>3</xdr:row>
      <xdr:rowOff>171600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6DAEE14-B062-4020-A2A8-D70F565098FF}"/>
            </a:ext>
          </a:extLst>
        </xdr:cNvPr>
        <xdr:cNvSpPr/>
      </xdr:nvSpPr>
      <xdr:spPr>
        <a:xfrm>
          <a:off x="5562600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1266824</xdr:colOff>
      <xdr:row>2</xdr:row>
      <xdr:rowOff>57150</xdr:rowOff>
    </xdr:from>
    <xdr:to>
      <xdr:col>2</xdr:col>
      <xdr:colOff>2706824</xdr:colOff>
      <xdr:row>4</xdr:row>
      <xdr:rowOff>150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A695291-5DD1-4FFB-BA8D-8EFD959FD777}"/>
            </a:ext>
          </a:extLst>
        </xdr:cNvPr>
        <xdr:cNvSpPr/>
      </xdr:nvSpPr>
      <xdr:spPr>
        <a:xfrm>
          <a:off x="2285999" y="4476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Abogados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123824</xdr:colOff>
      <xdr:row>2</xdr:row>
      <xdr:rowOff>19050</xdr:rowOff>
    </xdr:from>
    <xdr:to>
      <xdr:col>7</xdr:col>
      <xdr:colOff>811349</xdr:colOff>
      <xdr:row>3</xdr:row>
      <xdr:rowOff>152550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8DC371-40C2-4A29-9CEB-A9FC8940FDAB}"/>
            </a:ext>
          </a:extLst>
        </xdr:cNvPr>
        <xdr:cNvSpPr/>
      </xdr:nvSpPr>
      <xdr:spPr>
        <a:xfrm>
          <a:off x="8848724" y="40957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381000</xdr:colOff>
      <xdr:row>2</xdr:row>
      <xdr:rowOff>66675</xdr:rowOff>
    </xdr:from>
    <xdr:to>
      <xdr:col>2</xdr:col>
      <xdr:colOff>1059000</xdr:colOff>
      <xdr:row>4</xdr:row>
      <xdr:rowOff>9675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D19A0C14-F8BF-429B-ADCB-F41AA45C264F}"/>
            </a:ext>
          </a:extLst>
        </xdr:cNvPr>
        <xdr:cNvSpPr/>
      </xdr:nvSpPr>
      <xdr:spPr>
        <a:xfrm>
          <a:off x="638175" y="4572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2</xdr:col>
      <xdr:colOff>2924174</xdr:colOff>
      <xdr:row>2</xdr:row>
      <xdr:rowOff>47625</xdr:rowOff>
    </xdr:from>
    <xdr:to>
      <xdr:col>5</xdr:col>
      <xdr:colOff>135074</xdr:colOff>
      <xdr:row>3</xdr:row>
      <xdr:rowOff>181125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FE5D590D-DCCB-4A8F-9D8E-336034E5C955}"/>
            </a:ext>
          </a:extLst>
        </xdr:cNvPr>
        <xdr:cNvSpPr/>
      </xdr:nvSpPr>
      <xdr:spPr>
        <a:xfrm>
          <a:off x="3943349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D0F5EF7-9EA2-4A8B-873E-9C515AEF074D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20E335E-33A3-4D14-B759-A3B393177C26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DCF7BA50-BD9F-4DC4-92A1-0BE7BF1C0D4A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C22933C-CE88-4CD8-9948-7B7780A54BD9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76E0530-9FB4-4403-8D94-7CEA62A41E68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56595194-6A0B-44E9-95A0-1D6271C247BF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B04ECD-0CEC-42E3-B145-59EB780B3CF1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B1F59FC8-0C0C-4332-860F-D6B518441040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33B6DE-FFBF-4E4D-B96B-31CAFFC248D6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203A722-9893-4800-A0CD-685870A05466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9F53C0C0-05B7-44B4-A45D-7565FDE16B50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59DC2B8-8EBA-45CA-B392-44937B6A08D0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Pagos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1438274</xdr:colOff>
      <xdr:row>2</xdr:row>
      <xdr:rowOff>19050</xdr:rowOff>
    </xdr:from>
    <xdr:to>
      <xdr:col>6</xdr:col>
      <xdr:colOff>449399</xdr:colOff>
      <xdr:row>3</xdr:row>
      <xdr:rowOff>152550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CC77A45-427A-4F8A-8A3C-4175418635FE}"/>
            </a:ext>
          </a:extLst>
        </xdr:cNvPr>
        <xdr:cNvSpPr/>
      </xdr:nvSpPr>
      <xdr:spPr>
        <a:xfrm>
          <a:off x="6848474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Prejudiciales</a:t>
          </a:r>
        </a:p>
      </xdr:txBody>
    </xdr:sp>
    <xdr:clientData/>
  </xdr:twoCellAnchor>
  <xdr:twoCellAnchor>
    <xdr:from>
      <xdr:col>4</xdr:col>
      <xdr:colOff>276225</xdr:colOff>
      <xdr:row>2</xdr:row>
      <xdr:rowOff>19050</xdr:rowOff>
    </xdr:from>
    <xdr:to>
      <xdr:col>5</xdr:col>
      <xdr:colOff>1297125</xdr:colOff>
      <xdr:row>3</xdr:row>
      <xdr:rowOff>152550</xdr:rowOff>
    </xdr:to>
    <xdr:sp macro="" textlink="">
      <xdr:nvSpPr>
        <xdr:cNvPr id="3" name="Rectángulo: esquinas redondeada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8BD018B-7F83-4DAE-82D5-DC61A901F0F3}"/>
            </a:ext>
          </a:extLst>
        </xdr:cNvPr>
        <xdr:cNvSpPr/>
      </xdr:nvSpPr>
      <xdr:spPr>
        <a:xfrm>
          <a:off x="5267325" y="40957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Arbitrales</a:t>
          </a:r>
        </a:p>
      </xdr:txBody>
    </xdr:sp>
    <xdr:clientData/>
  </xdr:twoCellAnchor>
  <xdr:twoCellAnchor>
    <xdr:from>
      <xdr:col>2</xdr:col>
      <xdr:colOff>990599</xdr:colOff>
      <xdr:row>2</xdr:row>
      <xdr:rowOff>47625</xdr:rowOff>
    </xdr:from>
    <xdr:to>
      <xdr:col>2</xdr:col>
      <xdr:colOff>2430599</xdr:colOff>
      <xdr:row>3</xdr:row>
      <xdr:rowOff>181125</xdr:rowOff>
    </xdr:to>
    <xdr:sp macro="" textlink="">
      <xdr:nvSpPr>
        <xdr:cNvPr id="4" name="Rectángulo: esquinas redondeadas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B81333-7708-4DE4-8EBC-772D62DB6770}"/>
            </a:ext>
          </a:extLst>
        </xdr:cNvPr>
        <xdr:cNvSpPr/>
      </xdr:nvSpPr>
      <xdr:spPr>
        <a:xfrm>
          <a:off x="2009774" y="43815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 baseline="0">
              <a:solidFill>
                <a:schemeClr val="tx1"/>
              </a:solidFill>
            </a:rPr>
            <a:t>Judiciales</a:t>
          </a:r>
          <a:endParaRPr lang="es-CO" sz="1400">
            <a:solidFill>
              <a:schemeClr val="tx1"/>
            </a:solidFill>
          </a:endParaRPr>
        </a:p>
      </xdr:txBody>
    </xdr:sp>
    <xdr:clientData/>
  </xdr:twoCellAnchor>
  <xdr:twoCellAnchor>
    <xdr:from>
      <xdr:col>6</xdr:col>
      <xdr:colOff>590549</xdr:colOff>
      <xdr:row>2</xdr:row>
      <xdr:rowOff>28575</xdr:rowOff>
    </xdr:from>
    <xdr:to>
      <xdr:col>7</xdr:col>
      <xdr:colOff>420824</xdr:colOff>
      <xdr:row>3</xdr:row>
      <xdr:rowOff>162075</xdr:rowOff>
    </xdr:to>
    <xdr:sp macro="" textlink="">
      <xdr:nvSpPr>
        <xdr:cNvPr id="5" name="Rectángulo: esquinas redondeadas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E68CAEE-D6EC-476E-9C8F-9D3DD7AF1133}"/>
            </a:ext>
          </a:extLst>
        </xdr:cNvPr>
        <xdr:cNvSpPr/>
      </xdr:nvSpPr>
      <xdr:spPr>
        <a:xfrm>
          <a:off x="8429624" y="419100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  <xdr:twoCellAnchor>
    <xdr:from>
      <xdr:col>1</xdr:col>
      <xdr:colOff>123825</xdr:colOff>
      <xdr:row>2</xdr:row>
      <xdr:rowOff>28575</xdr:rowOff>
    </xdr:from>
    <xdr:to>
      <xdr:col>2</xdr:col>
      <xdr:colOff>801825</xdr:colOff>
      <xdr:row>3</xdr:row>
      <xdr:rowOff>162075</xdr:rowOff>
    </xdr:to>
    <xdr:sp macro="" textlink="">
      <xdr:nvSpPr>
        <xdr:cNvPr id="6" name="Rectángulo: esquinas redondeadas 5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1D5D93B2-79DF-4FE8-89AE-83131236828C}"/>
            </a:ext>
          </a:extLst>
        </xdr:cNvPr>
        <xdr:cNvSpPr/>
      </xdr:nvSpPr>
      <xdr:spPr>
        <a:xfrm>
          <a:off x="381000" y="419100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Usuarios</a:t>
          </a:r>
        </a:p>
      </xdr:txBody>
    </xdr:sp>
    <xdr:clientData/>
  </xdr:twoCellAnchor>
  <xdr:twoCellAnchor>
    <xdr:from>
      <xdr:col>3</xdr:col>
      <xdr:colOff>57149</xdr:colOff>
      <xdr:row>2</xdr:row>
      <xdr:rowOff>38100</xdr:rowOff>
    </xdr:from>
    <xdr:to>
      <xdr:col>4</xdr:col>
      <xdr:colOff>106499</xdr:colOff>
      <xdr:row>3</xdr:row>
      <xdr:rowOff>171600</xdr:rowOff>
    </xdr:to>
    <xdr:sp macro="" textlink="">
      <xdr:nvSpPr>
        <xdr:cNvPr id="7" name="Rectángulo: esquinas redondeadas 6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7F04F382-3C27-4803-9420-0DA7D2AC7F05}"/>
            </a:ext>
          </a:extLst>
        </xdr:cNvPr>
        <xdr:cNvSpPr/>
      </xdr:nvSpPr>
      <xdr:spPr>
        <a:xfrm>
          <a:off x="3657599" y="428625"/>
          <a:ext cx="1440000" cy="324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tx1"/>
              </a:solidFill>
            </a:rPr>
            <a:t>Abogados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257175</xdr:colOff>
      <xdr:row>1</xdr:row>
      <xdr:rowOff>9525</xdr:rowOff>
    </xdr:from>
    <xdr:to>
      <xdr:col>6</xdr:col>
      <xdr:colOff>725625</xdr:colOff>
      <xdr:row>2</xdr:row>
      <xdr:rowOff>95400</xdr:rowOff>
    </xdr:to>
    <xdr:sp macro="" textlink="">
      <xdr:nvSpPr>
        <xdr:cNvPr id="2" name="Rectángulo: esquinas redondeada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EC85F08-173E-4713-B5A6-72F06DDCAF2D}"/>
            </a:ext>
          </a:extLst>
        </xdr:cNvPr>
        <xdr:cNvSpPr/>
      </xdr:nvSpPr>
      <xdr:spPr>
        <a:xfrm>
          <a:off x="7153275" y="200025"/>
          <a:ext cx="1440000" cy="324000"/>
        </a:xfrm>
        <a:prstGeom prst="roundRect">
          <a:avLst/>
        </a:prstGeom>
        <a:solidFill>
          <a:schemeClr val="accent6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400">
              <a:solidFill>
                <a:schemeClr val="bg1"/>
              </a:solidFill>
            </a:rPr>
            <a:t>Ir a inicio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B1:O18"/>
  <sheetViews>
    <sheetView showGridLines="0" tabSelected="1" workbookViewId="0">
      <selection activeCell="B3" sqref="B3:O3"/>
    </sheetView>
  </sheetViews>
  <sheetFormatPr baseColWidth="10" defaultRowHeight="14.4" x14ac:dyDescent="0.3"/>
  <sheetData>
    <row r="1" spans="2:15" ht="15" thickBot="1" x14ac:dyDescent="0.35"/>
    <row r="2" spans="2:15" x14ac:dyDescent="0.3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4"/>
    </row>
    <row r="3" spans="2:15" ht="23.4" x14ac:dyDescent="0.45">
      <c r="B3" s="77" t="s">
        <v>75</v>
      </c>
      <c r="C3" s="78"/>
      <c r="D3" s="78"/>
      <c r="E3" s="78"/>
      <c r="F3" s="78"/>
      <c r="G3" s="78"/>
      <c r="H3" s="78"/>
      <c r="I3" s="78"/>
      <c r="J3" s="78"/>
      <c r="K3" s="78"/>
      <c r="L3" s="78"/>
      <c r="M3" s="78"/>
      <c r="N3" s="78"/>
      <c r="O3" s="79"/>
    </row>
    <row r="4" spans="2:15" ht="23.4" x14ac:dyDescent="0.45">
      <c r="B4" s="77" t="s">
        <v>11</v>
      </c>
      <c r="C4" s="78"/>
      <c r="D4" s="78"/>
      <c r="E4" s="78"/>
      <c r="F4" s="78"/>
      <c r="G4" s="78"/>
      <c r="H4" s="78"/>
      <c r="I4" s="78"/>
      <c r="J4" s="78"/>
      <c r="K4" s="78"/>
      <c r="L4" s="78"/>
      <c r="M4" s="78"/>
      <c r="N4" s="78"/>
      <c r="O4" s="79"/>
    </row>
    <row r="5" spans="2:15" x14ac:dyDescent="0.3">
      <c r="B5" s="5"/>
      <c r="O5" s="6"/>
    </row>
    <row r="6" spans="2:15" x14ac:dyDescent="0.3">
      <c r="B6" s="5"/>
      <c r="C6" s="80" t="s">
        <v>87</v>
      </c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6"/>
    </row>
    <row r="7" spans="2:15" x14ac:dyDescent="0.3">
      <c r="B7" s="5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6"/>
    </row>
    <row r="8" spans="2:15" x14ac:dyDescent="0.3">
      <c r="B8" s="5"/>
      <c r="O8" s="6"/>
    </row>
    <row r="9" spans="2:15" x14ac:dyDescent="0.3">
      <c r="B9" s="5"/>
      <c r="O9" s="6"/>
    </row>
    <row r="10" spans="2:15" x14ac:dyDescent="0.3">
      <c r="B10" s="5"/>
      <c r="O10" s="6"/>
    </row>
    <row r="11" spans="2:15" x14ac:dyDescent="0.3">
      <c r="B11" s="5"/>
      <c r="O11" s="6"/>
    </row>
    <row r="12" spans="2:15" x14ac:dyDescent="0.3">
      <c r="B12" s="5"/>
      <c r="O12" s="6"/>
    </row>
    <row r="13" spans="2:15" x14ac:dyDescent="0.3">
      <c r="B13" s="5"/>
      <c r="O13" s="6"/>
    </row>
    <row r="14" spans="2:15" x14ac:dyDescent="0.3">
      <c r="B14" s="5"/>
      <c r="O14" s="6"/>
    </row>
    <row r="15" spans="2:15" x14ac:dyDescent="0.3">
      <c r="B15" s="5"/>
      <c r="O15" s="6"/>
    </row>
    <row r="16" spans="2:15" x14ac:dyDescent="0.3">
      <c r="B16" s="5"/>
      <c r="O16" s="6"/>
    </row>
    <row r="17" spans="2:15" x14ac:dyDescent="0.3">
      <c r="B17" s="5"/>
      <c r="O17" s="6"/>
    </row>
    <row r="18" spans="2:15" ht="15" thickBot="1" x14ac:dyDescent="0.35">
      <c r="B18" s="7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9"/>
    </row>
  </sheetData>
  <sheetProtection algorithmName="SHA-512" hashValue="fESCBRSONm1O8Dc0JOnjB+qZOu1d6CiIMR9AFNICnNkTv8GeL/e0JsFltcWbeY82mSirBMQYcES73YQY5x/fMQ==" saltValue="rfeIy2Ycu5WCYD7kyrPZ3g==" spinCount="100000" sheet="1" objects="1" scenarios="1"/>
  <mergeCells count="3">
    <mergeCell ref="B3:O3"/>
    <mergeCell ref="B4:O4"/>
    <mergeCell ref="C6:N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B5:T19"/>
  <sheetViews>
    <sheetView zoomScale="89" zoomScaleNormal="89" workbookViewId="0">
      <selection activeCell="D8" sqref="D8:E8"/>
    </sheetView>
  </sheetViews>
  <sheetFormatPr baseColWidth="10" defaultColWidth="11.44140625" defaultRowHeight="14.4" x14ac:dyDescent="0.3"/>
  <cols>
    <col min="1" max="1" width="6.44140625" style="1" customWidth="1"/>
    <col min="2" max="2" width="34.33203125" style="1" customWidth="1"/>
    <col min="3" max="3" width="13.33203125" style="1" customWidth="1"/>
    <col min="4" max="4" width="27.44140625" style="1" customWidth="1"/>
    <col min="5" max="5" width="57.44140625" style="1" customWidth="1"/>
    <col min="6" max="6" width="30.109375" style="1" customWidth="1"/>
    <col min="7" max="7" width="15.6640625" style="1" customWidth="1"/>
    <col min="8" max="9" width="11.44140625" style="36"/>
    <col min="10" max="10" width="11.88671875" style="36" bestFit="1" customWidth="1"/>
    <col min="11" max="16384" width="11.44140625" style="1"/>
  </cols>
  <sheetData>
    <row r="5" spans="2:20" ht="15" thickBot="1" x14ac:dyDescent="0.35"/>
    <row r="6" spans="2:20" x14ac:dyDescent="0.3">
      <c r="B6" s="10"/>
      <c r="C6" s="11"/>
      <c r="D6" s="11"/>
      <c r="E6" s="11"/>
      <c r="F6" s="11"/>
      <c r="G6" s="12"/>
    </row>
    <row r="7" spans="2:20" ht="21" x14ac:dyDescent="0.4">
      <c r="B7" s="81" t="s">
        <v>105</v>
      </c>
      <c r="C7" s="82"/>
      <c r="D7" s="82"/>
      <c r="E7" s="82"/>
      <c r="F7" s="82"/>
      <c r="G7" s="83"/>
      <c r="T7" s="1" t="s">
        <v>12</v>
      </c>
    </row>
    <row r="8" spans="2:20" ht="15" thickBot="1" x14ac:dyDescent="0.35">
      <c r="B8" s="13"/>
      <c r="D8" s="89" t="s">
        <v>143</v>
      </c>
      <c r="E8" s="89"/>
      <c r="G8" s="14"/>
      <c r="T8" s="1" t="s">
        <v>13</v>
      </c>
    </row>
    <row r="9" spans="2:20" ht="15" thickBot="1" x14ac:dyDescent="0.35">
      <c r="B9" s="87" t="s">
        <v>107</v>
      </c>
      <c r="C9" s="88"/>
      <c r="D9" s="69">
        <v>44817</v>
      </c>
      <c r="G9" s="14"/>
      <c r="T9" s="1" t="s">
        <v>14</v>
      </c>
    </row>
    <row r="10" spans="2:20" x14ac:dyDescent="0.3">
      <c r="B10" s="13" t="s">
        <v>145</v>
      </c>
      <c r="G10" s="58">
        <v>43545</v>
      </c>
    </row>
    <row r="11" spans="2:20" x14ac:dyDescent="0.3">
      <c r="B11" s="20" t="s">
        <v>15</v>
      </c>
      <c r="C11" s="21" t="s">
        <v>16</v>
      </c>
      <c r="D11" s="22" t="s">
        <v>6</v>
      </c>
      <c r="E11" s="21" t="s">
        <v>7</v>
      </c>
      <c r="F11" s="21" t="s">
        <v>17</v>
      </c>
      <c r="G11" s="23" t="s">
        <v>76</v>
      </c>
    </row>
    <row r="12" spans="2:20" x14ac:dyDescent="0.3">
      <c r="B12" s="19" t="s">
        <v>0</v>
      </c>
      <c r="C12" s="68" t="s">
        <v>12</v>
      </c>
      <c r="D12" s="69">
        <v>44608</v>
      </c>
      <c r="E12" s="68" t="s">
        <v>189</v>
      </c>
      <c r="F12" s="69">
        <v>44610</v>
      </c>
      <c r="G12" s="70" t="str">
        <f>+IF(C12="SI",IF(F12&lt;$G$10,"DESACTUALIZADO",""),"")</f>
        <v/>
      </c>
      <c r="H12" s="36">
        <f t="shared" ref="H12:H17" si="0">+IF(C12="N/A",1,0)</f>
        <v>0</v>
      </c>
      <c r="I12" s="36">
        <f t="shared" ref="I12:I17" si="1">+IF(C12="Si",1,0)</f>
        <v>1</v>
      </c>
      <c r="J12" s="36">
        <f t="shared" ref="J12:J17" si="2">+IF(C12="No",1,0)</f>
        <v>0</v>
      </c>
    </row>
    <row r="13" spans="2:20" x14ac:dyDescent="0.3">
      <c r="B13" s="19" t="s">
        <v>1</v>
      </c>
      <c r="C13" s="68" t="s">
        <v>12</v>
      </c>
      <c r="D13" s="69">
        <v>44483</v>
      </c>
      <c r="E13" s="68" t="s">
        <v>190</v>
      </c>
      <c r="F13" s="69">
        <v>44491</v>
      </c>
      <c r="G13" s="70" t="str">
        <f t="shared" ref="G13:G17" si="3">+IF(C13="SI",IF(F13&lt;$G$10,"DESACTUALIZADO",""),"")</f>
        <v/>
      </c>
      <c r="H13" s="36">
        <f t="shared" si="0"/>
        <v>0</v>
      </c>
      <c r="I13" s="36">
        <f t="shared" si="1"/>
        <v>1</v>
      </c>
      <c r="J13" s="36">
        <f t="shared" si="2"/>
        <v>0</v>
      </c>
    </row>
    <row r="14" spans="2:20" x14ac:dyDescent="0.3">
      <c r="B14" s="19" t="s">
        <v>2</v>
      </c>
      <c r="C14" s="68" t="s">
        <v>12</v>
      </c>
      <c r="D14" s="69">
        <v>44608</v>
      </c>
      <c r="E14" s="68" t="s">
        <v>191</v>
      </c>
      <c r="F14" s="69">
        <v>44610</v>
      </c>
      <c r="G14" s="70" t="str">
        <f t="shared" si="3"/>
        <v/>
      </c>
      <c r="H14" s="36">
        <f t="shared" si="0"/>
        <v>0</v>
      </c>
      <c r="I14" s="36">
        <f t="shared" si="1"/>
        <v>1</v>
      </c>
      <c r="J14" s="36">
        <f t="shared" si="2"/>
        <v>0</v>
      </c>
      <c r="T14" s="41">
        <v>43545</v>
      </c>
    </row>
    <row r="15" spans="2:20" x14ac:dyDescent="0.3">
      <c r="B15" s="19" t="s">
        <v>3</v>
      </c>
      <c r="C15" s="68" t="s">
        <v>12</v>
      </c>
      <c r="D15" s="69">
        <v>44774</v>
      </c>
      <c r="E15" s="68" t="s">
        <v>192</v>
      </c>
      <c r="F15" s="69">
        <v>44795</v>
      </c>
      <c r="G15" s="70" t="str">
        <f t="shared" si="3"/>
        <v/>
      </c>
      <c r="H15" s="36">
        <f t="shared" si="0"/>
        <v>0</v>
      </c>
      <c r="I15" s="36">
        <f t="shared" si="1"/>
        <v>1</v>
      </c>
      <c r="J15" s="36">
        <f t="shared" si="2"/>
        <v>0</v>
      </c>
    </row>
    <row r="16" spans="2:20" x14ac:dyDescent="0.3">
      <c r="B16" s="19" t="s">
        <v>4</v>
      </c>
      <c r="C16" s="68" t="s">
        <v>12</v>
      </c>
      <c r="D16" s="69">
        <v>44776</v>
      </c>
      <c r="E16" s="68" t="s">
        <v>193</v>
      </c>
      <c r="F16" s="69">
        <v>44517</v>
      </c>
      <c r="G16" s="70" t="str">
        <f t="shared" si="3"/>
        <v/>
      </c>
      <c r="H16" s="36">
        <f t="shared" si="0"/>
        <v>0</v>
      </c>
      <c r="I16" s="36">
        <f t="shared" si="1"/>
        <v>1</v>
      </c>
      <c r="J16" s="36">
        <f t="shared" si="2"/>
        <v>0</v>
      </c>
    </row>
    <row r="17" spans="2:10" x14ac:dyDescent="0.3">
      <c r="B17" s="19" t="s">
        <v>5</v>
      </c>
      <c r="C17" s="68" t="s">
        <v>12</v>
      </c>
      <c r="D17" s="69">
        <v>44782</v>
      </c>
      <c r="E17" s="68" t="s">
        <v>193</v>
      </c>
      <c r="F17" s="69">
        <v>44494</v>
      </c>
      <c r="G17" s="70" t="str">
        <f t="shared" si="3"/>
        <v/>
      </c>
      <c r="H17" s="36">
        <f t="shared" si="0"/>
        <v>0</v>
      </c>
      <c r="I17" s="36">
        <f t="shared" si="1"/>
        <v>1</v>
      </c>
      <c r="J17" s="36">
        <f t="shared" si="2"/>
        <v>0</v>
      </c>
    </row>
    <row r="18" spans="2:10" x14ac:dyDescent="0.3">
      <c r="B18" s="13"/>
      <c r="G18" s="14"/>
    </row>
    <row r="19" spans="2:10" ht="94.5" customHeight="1" thickBot="1" x14ac:dyDescent="0.35">
      <c r="B19" s="53" t="s">
        <v>90</v>
      </c>
      <c r="C19" s="84" t="s">
        <v>195</v>
      </c>
      <c r="D19" s="85"/>
      <c r="E19" s="85"/>
      <c r="F19" s="85"/>
      <c r="G19" s="86"/>
    </row>
  </sheetData>
  <sheetProtection algorithmName="SHA-512" hashValue="guBwrDrRnk1KuL1QTxzhX+93X5l/aUSlJP3gAz5OjRJbKk1gJlGrcA8FEPrUFZMHmi3icEReOMBE9XonogNp0w==" saltValue="7DocmJkL4AB8U+xMv4KRdA==" spinCount="100000" sheet="1" objects="1" scenarios="1"/>
  <dataConsolidate/>
  <mergeCells count="4">
    <mergeCell ref="B7:G7"/>
    <mergeCell ref="C19:G19"/>
    <mergeCell ref="B9:C9"/>
    <mergeCell ref="D8:E8"/>
  </mergeCells>
  <conditionalFormatting sqref="C12:C17">
    <cfRule type="containsText" dxfId="46" priority="18" operator="containsText" text="N/A">
      <formula>NOT(ISERROR(SEARCH("N/A",C12)))</formula>
    </cfRule>
    <cfRule type="containsBlanks" dxfId="45" priority="26">
      <formula>LEN(TRIM(C12))=0</formula>
    </cfRule>
  </conditionalFormatting>
  <conditionalFormatting sqref="D9">
    <cfRule type="containsBlanks" dxfId="44" priority="25">
      <formula>LEN(TRIM(D9))=0</formula>
    </cfRule>
  </conditionalFormatting>
  <conditionalFormatting sqref="D12:F17">
    <cfRule type="containsBlanks" dxfId="43" priority="20">
      <formula>LEN(TRIM(D12))=0</formula>
    </cfRule>
  </conditionalFormatting>
  <conditionalFormatting sqref="C19">
    <cfRule type="containsBlanks" dxfId="42" priority="19">
      <formula>LEN(TRIM(C19))=0</formula>
    </cfRule>
  </conditionalFormatting>
  <conditionalFormatting sqref="D12:F12 D13:D17">
    <cfRule type="expression" dxfId="41" priority="14">
      <formula>OR($C$12="No",$C$12="N/A")</formula>
    </cfRule>
  </conditionalFormatting>
  <conditionalFormatting sqref="D14:F14">
    <cfRule type="expression" dxfId="40" priority="13">
      <formula>OR($C$14="No",$C$14="N/A")</formula>
    </cfRule>
  </conditionalFormatting>
  <conditionalFormatting sqref="D13:F13">
    <cfRule type="expression" dxfId="39" priority="11">
      <formula>OR($C$13="No",$C$13="N/A")</formula>
    </cfRule>
  </conditionalFormatting>
  <conditionalFormatting sqref="D15:F15">
    <cfRule type="expression" dxfId="38" priority="9">
      <formula>OR($C$15="No",$C$15="N/A")</formula>
    </cfRule>
  </conditionalFormatting>
  <conditionalFormatting sqref="D16:F16">
    <cfRule type="expression" dxfId="37" priority="8">
      <formula>OR($C$16="No",$C$16="N/A")</formula>
    </cfRule>
  </conditionalFormatting>
  <conditionalFormatting sqref="D17:F17">
    <cfRule type="expression" dxfId="36" priority="7">
      <formula>OR($C$17="No",$C$17="N/A")</formula>
    </cfRule>
  </conditionalFormatting>
  <conditionalFormatting sqref="F12:F17">
    <cfRule type="expression" dxfId="35" priority="6">
      <formula>OR($C$12="No",$C$12="N/A")</formula>
    </cfRule>
  </conditionalFormatting>
  <conditionalFormatting sqref="E17">
    <cfRule type="expression" dxfId="34" priority="5">
      <formula>OR($C$16="No",$C$16="N/A")</formula>
    </cfRule>
  </conditionalFormatting>
  <conditionalFormatting sqref="F12">
    <cfRule type="expression" dxfId="33" priority="4">
      <formula>OR($C$14="No",$C$14="N/A")</formula>
    </cfRule>
  </conditionalFormatting>
  <conditionalFormatting sqref="F14">
    <cfRule type="expression" dxfId="32" priority="3">
      <formula>OR($C$13="No",$C$13="N/A")</formula>
    </cfRule>
  </conditionalFormatting>
  <conditionalFormatting sqref="F14">
    <cfRule type="expression" dxfId="31" priority="2">
      <formula>OR($C$12="No",$C$12="N/A")</formula>
    </cfRule>
  </conditionalFormatting>
  <conditionalFormatting sqref="F14">
    <cfRule type="expression" dxfId="30" priority="1">
      <formula>OR($C$14="No",$C$14="N/A")</formula>
    </cfRule>
  </conditionalFormatting>
  <dataValidations count="5">
    <dataValidation type="date" showInputMessage="1" showErrorMessage="1" promptTitle="Fecha de Generacion del Reporte" prompt="Indique la fecha en que genera o Elabora este reporte de Usuarios Activos  No Abogados" sqref="D9" xr:uid="{00000000-0002-0000-0100-000000000000}">
      <formula1>44742</formula1>
      <formula2>44823</formula2>
    </dataValidation>
    <dataValidation type="list" showInputMessage="1" showErrorMessage="1" errorTitle="Campo en Blanco" error="El campo debe tener un valor asignado" promptTitle="ROL Asignado Activo en Ekogui" prompt="Indique si tiene o no el Rol asignado Activo en el aplicativo Ekogui, un usuario puede tener uno o mas Roles Activos en el sistema. Relacionar los que apliquen. Si el Rol No aplica para su entidad Seleccione N/A" sqref="C12:C17" xr:uid="{00000000-0002-0000-0100-000001000000}">
      <formula1>$T$7:$T$9</formula1>
    </dataValidation>
    <dataValidation showInputMessage="1" showErrorMessage="1" sqref="E12 E14:E17" xr:uid="{00000000-0002-0000-0100-000002000000}"/>
    <dataValidation showInputMessage="1" showErrorMessage="1" errorTitle="Fecha invalida" error="La fecha debe estar entre el 01/01/2011 y el 31/03/2022" sqref="E13" xr:uid="{00000000-0002-0000-0100-000003000000}"/>
    <dataValidation type="date" showInputMessage="1" showErrorMessage="1" errorTitle="Fecha invalida" error="La fecha debe estar entre el 01/01/2011 y el 31/03/2022" promptTitle="Fecha de Creación del Rol" prompt="Indique la ultima fecha de Creación del Rol en Ekogui que se encuentra en estado Activo en el formato &quot;DD/MM/AAAA&quot;" sqref="D12:D17 F12:F17" xr:uid="{00000000-0002-0000-0100-000004000000}">
      <formula1>40544</formula1>
      <formula2>44823</formula2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B1:V26"/>
  <sheetViews>
    <sheetView showGridLines="0" zoomScale="91" zoomScaleNormal="91" workbookViewId="0">
      <selection activeCell="C14" sqref="C14"/>
    </sheetView>
  </sheetViews>
  <sheetFormatPr baseColWidth="10" defaultColWidth="11.44140625" defaultRowHeight="14.4" x14ac:dyDescent="0.3"/>
  <cols>
    <col min="1" max="1" width="3.88671875" style="1" customWidth="1"/>
    <col min="2" max="2" width="11.44140625" style="1"/>
    <col min="3" max="3" width="58.5546875" style="1" customWidth="1"/>
    <col min="4" max="4" width="20.88671875" style="1" customWidth="1"/>
    <col min="5" max="5" width="6.33203125" style="1" customWidth="1"/>
    <col min="6" max="6" width="41.44140625" style="1" customWidth="1"/>
    <col min="7" max="7" width="24.109375" style="1" customWidth="1"/>
    <col min="8" max="8" width="7.33203125" style="1" customWidth="1"/>
    <col min="9" max="16384" width="11.44140625" style="1"/>
  </cols>
  <sheetData>
    <row r="1" spans="2:22" ht="15" thickBot="1" x14ac:dyDescent="0.35"/>
    <row r="2" spans="2:22" x14ac:dyDescent="0.3">
      <c r="B2" s="10"/>
      <c r="C2" s="11"/>
      <c r="D2" s="11"/>
      <c r="E2" s="11"/>
      <c r="F2" s="11"/>
      <c r="G2" s="11"/>
      <c r="H2" s="12"/>
    </row>
    <row r="3" spans="2:22" x14ac:dyDescent="0.3">
      <c r="B3" s="13"/>
      <c r="H3" s="14"/>
      <c r="V3" s="25">
        <f>+IF(D12&lt;=10,D12,IF(ROUNDDOWN(D12*10%,0)&lt;10,10,ROUNDDOWN(D12*10%,0)))</f>
        <v>8</v>
      </c>
    </row>
    <row r="4" spans="2:22" x14ac:dyDescent="0.3">
      <c r="B4" s="13"/>
      <c r="H4" s="14"/>
    </row>
    <row r="5" spans="2:22" x14ac:dyDescent="0.3">
      <c r="B5" s="13"/>
      <c r="D5" s="1" t="s">
        <v>143</v>
      </c>
      <c r="H5" s="14"/>
    </row>
    <row r="6" spans="2:22" ht="15" customHeight="1" x14ac:dyDescent="0.3">
      <c r="B6" s="13"/>
      <c r="G6" s="26"/>
      <c r="H6" s="27"/>
    </row>
    <row r="7" spans="2:22" ht="17.25" customHeight="1" x14ac:dyDescent="0.4">
      <c r="B7" s="13"/>
      <c r="C7" s="18" t="s">
        <v>107</v>
      </c>
      <c r="D7" s="69">
        <v>44817</v>
      </c>
      <c r="E7" s="24"/>
      <c r="F7" s="90" t="str">
        <f>"Seleccione una muestra de "&amp;V3&amp;" abogados activos y complete la siguiente tabla"</f>
        <v>Seleccione una muestra de 8 abogados activos y complete la siguiente tabla</v>
      </c>
      <c r="G7" s="91"/>
      <c r="H7" s="27"/>
    </row>
    <row r="8" spans="2:22" x14ac:dyDescent="0.3">
      <c r="B8" s="13"/>
      <c r="F8" s="92"/>
      <c r="G8" s="93"/>
      <c r="H8" s="14"/>
      <c r="T8" s="1" t="s">
        <v>13</v>
      </c>
    </row>
    <row r="9" spans="2:22" ht="23.4" x14ac:dyDescent="0.3">
      <c r="B9" s="13"/>
      <c r="C9" s="28" t="s">
        <v>149</v>
      </c>
      <c r="E9"/>
      <c r="F9" s="22" t="s">
        <v>94</v>
      </c>
      <c r="G9" s="22" t="s">
        <v>19</v>
      </c>
      <c r="H9" s="14"/>
      <c r="T9" s="1" t="s">
        <v>14</v>
      </c>
    </row>
    <row r="10" spans="2:22" x14ac:dyDescent="0.3">
      <c r="B10" s="13"/>
      <c r="C10" s="21" t="s">
        <v>150</v>
      </c>
      <c r="D10" s="21" t="s">
        <v>23</v>
      </c>
      <c r="E10"/>
      <c r="F10" s="18" t="s">
        <v>91</v>
      </c>
      <c r="G10" s="68">
        <v>8</v>
      </c>
      <c r="H10" s="14"/>
    </row>
    <row r="11" spans="2:22" x14ac:dyDescent="0.3">
      <c r="B11" s="13"/>
      <c r="C11" s="18" t="s">
        <v>162</v>
      </c>
      <c r="D11" s="68">
        <v>8</v>
      </c>
      <c r="E11"/>
      <c r="F11" s="18" t="s">
        <v>92</v>
      </c>
      <c r="G11" s="68">
        <v>8</v>
      </c>
      <c r="H11" s="14"/>
    </row>
    <row r="12" spans="2:22" x14ac:dyDescent="0.3">
      <c r="B12" s="13"/>
      <c r="C12" s="18" t="s">
        <v>22</v>
      </c>
      <c r="D12" s="68">
        <v>8</v>
      </c>
      <c r="E12"/>
      <c r="F12" s="18" t="s">
        <v>93</v>
      </c>
      <c r="G12" s="68">
        <v>8</v>
      </c>
      <c r="H12" s="14"/>
    </row>
    <row r="13" spans="2:22" x14ac:dyDescent="0.3">
      <c r="B13" s="13"/>
      <c r="C13" s="18" t="s">
        <v>26</v>
      </c>
      <c r="D13" s="68">
        <v>8</v>
      </c>
      <c r="E13"/>
      <c r="F13" s="44" t="s">
        <v>99</v>
      </c>
      <c r="G13" s="43"/>
      <c r="H13" s="14"/>
    </row>
    <row r="14" spans="2:22" x14ac:dyDescent="0.3">
      <c r="B14" s="13"/>
      <c r="E14"/>
      <c r="F14" s="45" t="s">
        <v>100</v>
      </c>
      <c r="G14" s="46"/>
      <c r="H14" s="14"/>
    </row>
    <row r="15" spans="2:22" x14ac:dyDescent="0.3">
      <c r="B15" s="13"/>
      <c r="E15"/>
      <c r="H15" s="14"/>
    </row>
    <row r="16" spans="2:22" x14ac:dyDescent="0.3">
      <c r="B16" s="13"/>
      <c r="C16" s="21" t="s">
        <v>24</v>
      </c>
      <c r="D16" s="21" t="s">
        <v>23</v>
      </c>
      <c r="E16"/>
      <c r="F16" s="22" t="s">
        <v>103</v>
      </c>
      <c r="G16" s="22" t="s">
        <v>19</v>
      </c>
      <c r="H16" s="14"/>
    </row>
    <row r="17" spans="2:8" x14ac:dyDescent="0.3">
      <c r="B17" s="13"/>
      <c r="C17" s="18" t="s">
        <v>163</v>
      </c>
      <c r="D17" s="68">
        <v>0</v>
      </c>
      <c r="E17"/>
      <c r="F17" s="18" t="s">
        <v>106</v>
      </c>
      <c r="G17" s="68">
        <v>8</v>
      </c>
      <c r="H17" s="14"/>
    </row>
    <row r="18" spans="2:8" x14ac:dyDescent="0.3">
      <c r="B18" s="13"/>
      <c r="C18" s="18" t="s">
        <v>181</v>
      </c>
      <c r="D18" s="68">
        <v>0</v>
      </c>
      <c r="E18"/>
      <c r="F18" s="37" t="s">
        <v>77</v>
      </c>
      <c r="G18" s="68">
        <v>0</v>
      </c>
      <c r="H18" s="14"/>
    </row>
    <row r="19" spans="2:8" x14ac:dyDescent="0.3">
      <c r="B19" s="13"/>
      <c r="C19" s="49"/>
      <c r="E19"/>
      <c r="F19" s="18" t="s">
        <v>96</v>
      </c>
      <c r="G19" s="68">
        <v>0</v>
      </c>
      <c r="H19" s="14"/>
    </row>
    <row r="20" spans="2:8" x14ac:dyDescent="0.3">
      <c r="B20" s="13"/>
      <c r="C20" s="49"/>
      <c r="E20"/>
      <c r="F20" s="18" t="s">
        <v>25</v>
      </c>
      <c r="G20" s="68">
        <v>0</v>
      </c>
      <c r="H20" s="14"/>
    </row>
    <row r="21" spans="2:8" x14ac:dyDescent="0.3">
      <c r="B21" s="13"/>
      <c r="C21" s="49" t="s">
        <v>95</v>
      </c>
      <c r="E21"/>
      <c r="F21"/>
      <c r="G21"/>
      <c r="H21" s="14"/>
    </row>
    <row r="22" spans="2:8" x14ac:dyDescent="0.3">
      <c r="B22" s="13"/>
      <c r="C22" s="94" t="s">
        <v>196</v>
      </c>
      <c r="D22" s="95"/>
      <c r="E22" s="95"/>
      <c r="F22" s="95"/>
      <c r="G22" s="96"/>
      <c r="H22" s="14"/>
    </row>
    <row r="23" spans="2:8" x14ac:dyDescent="0.3">
      <c r="B23" s="13"/>
      <c r="C23" s="97"/>
      <c r="D23" s="98"/>
      <c r="E23" s="98"/>
      <c r="F23" s="98"/>
      <c r="G23" s="99"/>
      <c r="H23" s="14"/>
    </row>
    <row r="24" spans="2:8" x14ac:dyDescent="0.3">
      <c r="B24" s="13"/>
      <c r="C24" s="97"/>
      <c r="D24" s="98"/>
      <c r="E24" s="98"/>
      <c r="F24" s="98"/>
      <c r="G24" s="99"/>
      <c r="H24" s="14"/>
    </row>
    <row r="25" spans="2:8" x14ac:dyDescent="0.3">
      <c r="B25" s="13"/>
      <c r="C25" s="100"/>
      <c r="D25" s="101"/>
      <c r="E25" s="101"/>
      <c r="F25" s="101"/>
      <c r="G25" s="102"/>
      <c r="H25" s="14"/>
    </row>
    <row r="26" spans="2:8" ht="15" thickBot="1" x14ac:dyDescent="0.35">
      <c r="B26" s="15"/>
      <c r="C26" s="16"/>
      <c r="D26" s="16"/>
      <c r="E26" s="16"/>
      <c r="F26" s="16"/>
      <c r="G26" s="16"/>
      <c r="H26" s="17"/>
    </row>
  </sheetData>
  <sheetProtection algorithmName="SHA-512" hashValue="8RVfEKhnYWfIrZgxadx6Lc2rQDLeuKO1UW4AlYqnO3coVmDLUoIAogyz2Won+/zis7CW1pAtLh7Ek1Vaki8u8w==" saltValue="vQUyMhNw20AE2MFLVmAxDA==" spinCount="100000" sheet="1" objects="1" scenarios="1"/>
  <mergeCells count="2">
    <mergeCell ref="F7:G8"/>
    <mergeCell ref="C22:G25"/>
  </mergeCells>
  <conditionalFormatting sqref="D11:D13">
    <cfRule type="containsBlanks" dxfId="29" priority="13">
      <formula>LEN(TRIM(D11))=0</formula>
    </cfRule>
  </conditionalFormatting>
  <conditionalFormatting sqref="C22">
    <cfRule type="containsBlanks" dxfId="28" priority="9">
      <formula>LEN(TRIM(C22))=0</formula>
    </cfRule>
  </conditionalFormatting>
  <conditionalFormatting sqref="D17:D18">
    <cfRule type="containsBlanks" dxfId="27" priority="5">
      <formula>LEN(TRIM(D17))=0</formula>
    </cfRule>
  </conditionalFormatting>
  <conditionalFormatting sqref="G10:G12">
    <cfRule type="containsBlanks" dxfId="26" priority="4">
      <formula>LEN(TRIM(G10))=0</formula>
    </cfRule>
  </conditionalFormatting>
  <conditionalFormatting sqref="G17:G20">
    <cfRule type="containsBlanks" dxfId="25" priority="3">
      <formula>LEN(TRIM(G17))=0</formula>
    </cfRule>
  </conditionalFormatting>
  <conditionalFormatting sqref="D7">
    <cfRule type="containsBlanks" dxfId="24" priority="1">
      <formula>LEN(TRIM(D7))=0</formula>
    </cfRule>
  </conditionalFormatting>
  <dataValidations count="2">
    <dataValidation type="whole" operator="greaterThanOrEqual" showInputMessage="1" showErrorMessage="1" errorTitle="Numero Invalido" promptTitle="Ingrese la cantidad Solicitada" prompt="Ingrese la cantidad Solicitada" sqref="G17:G20 D17:D18 G10:G12 D11:D13" xr:uid="{00000000-0002-0000-0200-000000000000}">
      <formula1>0</formula1>
    </dataValidation>
    <dataValidation type="date" showInputMessage="1" showErrorMessage="1" errorTitle="FECHA INVALIDA" promptTitle="Fecha de Generacion del Reporte " prompt="Diligenciar la fecha de Generacion de este Reporte de Usuarios Abogados Formato (DD/MM/AAAA)" sqref="D7" xr:uid="{00000000-0002-0000-0200-000001000000}">
      <formula1>44742</formula1>
      <formula2>44823</formula2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B1:W34"/>
  <sheetViews>
    <sheetView showGridLines="0" topLeftCell="A9" zoomScale="70" zoomScaleNormal="70" workbookViewId="0">
      <selection activeCell="E33" sqref="E33"/>
    </sheetView>
  </sheetViews>
  <sheetFormatPr baseColWidth="10" defaultColWidth="11.44140625" defaultRowHeight="14.4" x14ac:dyDescent="0.3"/>
  <cols>
    <col min="1" max="1" width="3.88671875" style="1" customWidth="1"/>
    <col min="2" max="2" width="11.44140625" style="1"/>
    <col min="3" max="3" width="70.33203125" style="1" customWidth="1"/>
    <col min="4" max="4" width="15.33203125" style="1" customWidth="1"/>
    <col min="5" max="5" width="6.33203125" style="1" customWidth="1"/>
    <col min="6" max="6" width="70.109375" style="1" customWidth="1"/>
    <col min="7" max="7" width="16.88671875" style="1" customWidth="1"/>
    <col min="8" max="8" width="15.33203125" style="1" customWidth="1"/>
    <col min="9" max="9" width="7.33203125" style="1" customWidth="1"/>
    <col min="10" max="16384" width="11.44140625" style="1"/>
  </cols>
  <sheetData>
    <row r="1" spans="2:23" ht="15" thickBot="1" x14ac:dyDescent="0.35"/>
    <row r="2" spans="2:23" ht="9" customHeight="1" x14ac:dyDescent="0.3">
      <c r="B2" s="10"/>
      <c r="C2" s="11"/>
      <c r="D2" s="11"/>
      <c r="E2" s="11"/>
      <c r="F2" s="11"/>
      <c r="G2" s="11"/>
      <c r="H2" s="11"/>
      <c r="I2" s="12"/>
    </row>
    <row r="3" spans="2:23" x14ac:dyDescent="0.3">
      <c r="B3" s="13"/>
      <c r="I3" s="14"/>
      <c r="W3" s="25">
        <f>+IF(D17&lt;=10,D17,IF(ROUNDDOWN(D17*10%,0)&lt;10,10,ROUNDDOWN(D17*10%,0)))</f>
        <v>1</v>
      </c>
    </row>
    <row r="4" spans="2:23" x14ac:dyDescent="0.3">
      <c r="B4" s="13"/>
      <c r="I4" s="14"/>
    </row>
    <row r="5" spans="2:23" ht="9" customHeight="1" x14ac:dyDescent="0.3">
      <c r="B5" s="13"/>
      <c r="I5" s="14"/>
    </row>
    <row r="6" spans="2:23" ht="19.5" customHeight="1" x14ac:dyDescent="0.3">
      <c r="B6" s="13"/>
      <c r="C6" s="108" t="s">
        <v>65</v>
      </c>
      <c r="D6" s="108"/>
      <c r="E6" s="108"/>
      <c r="F6" s="108"/>
      <c r="G6" s="108"/>
      <c r="H6" s="108"/>
      <c r="I6" s="27"/>
    </row>
    <row r="7" spans="2:23" x14ac:dyDescent="0.3">
      <c r="B7" s="13"/>
      <c r="E7" s="71" t="s">
        <v>143</v>
      </c>
      <c r="I7" s="14"/>
      <c r="U7" s="1" t="s">
        <v>13</v>
      </c>
    </row>
    <row r="8" spans="2:23" x14ac:dyDescent="0.3">
      <c r="B8" s="13"/>
      <c r="C8" s="21" t="s">
        <v>107</v>
      </c>
      <c r="D8" s="69">
        <v>44817</v>
      </c>
      <c r="E8"/>
      <c r="F8" s="31" t="s">
        <v>102</v>
      </c>
      <c r="G8" s="76" t="s">
        <v>18</v>
      </c>
      <c r="I8" s="14"/>
      <c r="U8" s="1" t="s">
        <v>14</v>
      </c>
    </row>
    <row r="9" spans="2:23" x14ac:dyDescent="0.3">
      <c r="B9" s="13"/>
      <c r="E9"/>
      <c r="F9" s="18" t="s">
        <v>168</v>
      </c>
      <c r="G9" s="68">
        <v>0</v>
      </c>
      <c r="I9" s="14"/>
    </row>
    <row r="10" spans="2:23" x14ac:dyDescent="0.3">
      <c r="B10" s="13"/>
      <c r="C10" s="21" t="s">
        <v>151</v>
      </c>
      <c r="D10" s="21" t="s">
        <v>23</v>
      </c>
      <c r="E10"/>
      <c r="F10" s="18" t="s">
        <v>57</v>
      </c>
      <c r="G10" s="68">
        <v>0</v>
      </c>
      <c r="I10" s="14"/>
    </row>
    <row r="11" spans="2:23" x14ac:dyDescent="0.3">
      <c r="B11" s="13"/>
      <c r="C11" s="18" t="s">
        <v>164</v>
      </c>
      <c r="D11" s="68">
        <v>55</v>
      </c>
      <c r="E11"/>
      <c r="F11" s="18" t="s">
        <v>79</v>
      </c>
      <c r="G11" s="68">
        <v>0</v>
      </c>
      <c r="I11" s="14"/>
    </row>
    <row r="12" spans="2:23" x14ac:dyDescent="0.3">
      <c r="B12" s="13"/>
      <c r="C12" s="18" t="s">
        <v>28</v>
      </c>
      <c r="D12" s="68">
        <v>55</v>
      </c>
      <c r="E12"/>
      <c r="F12" s="32" t="s">
        <v>157</v>
      </c>
      <c r="I12" s="14"/>
    </row>
    <row r="13" spans="2:23" x14ac:dyDescent="0.3">
      <c r="B13" s="13"/>
      <c r="C13" s="18" t="s">
        <v>78</v>
      </c>
      <c r="D13" s="68">
        <v>0</v>
      </c>
      <c r="E13"/>
      <c r="F13" s="32" t="s">
        <v>80</v>
      </c>
      <c r="I13" s="14"/>
    </row>
    <row r="14" spans="2:23" x14ac:dyDescent="0.3">
      <c r="B14" s="13"/>
      <c r="C14" s="32" t="s">
        <v>152</v>
      </c>
      <c r="E14"/>
      <c r="F14" s="22" t="s">
        <v>32</v>
      </c>
      <c r="G14" s="21" t="s">
        <v>23</v>
      </c>
      <c r="I14" s="14"/>
    </row>
    <row r="15" spans="2:23" x14ac:dyDescent="0.3">
      <c r="B15" s="13"/>
      <c r="C15" s="21" t="s">
        <v>153</v>
      </c>
      <c r="D15" s="21" t="s">
        <v>23</v>
      </c>
      <c r="E15"/>
      <c r="F15" s="18" t="s">
        <v>169</v>
      </c>
      <c r="G15" s="68">
        <v>55</v>
      </c>
      <c r="I15" s="14"/>
    </row>
    <row r="16" spans="2:23" x14ac:dyDescent="0.3">
      <c r="B16" s="13"/>
      <c r="C16" s="18" t="s">
        <v>165</v>
      </c>
      <c r="D16" s="68">
        <v>1</v>
      </c>
      <c r="E16"/>
      <c r="F16" s="18" t="s">
        <v>170</v>
      </c>
      <c r="G16" s="68">
        <v>20</v>
      </c>
      <c r="I16" s="14"/>
    </row>
    <row r="17" spans="2:9" x14ac:dyDescent="0.3">
      <c r="B17" s="13"/>
      <c r="C17" s="18" t="s">
        <v>154</v>
      </c>
      <c r="D17" s="68">
        <v>1</v>
      </c>
      <c r="E17"/>
      <c r="F17" s="18" t="s">
        <v>171</v>
      </c>
      <c r="G17" s="68">
        <v>0</v>
      </c>
      <c r="I17" s="14"/>
    </row>
    <row r="18" spans="2:9" x14ac:dyDescent="0.3">
      <c r="B18" s="13"/>
      <c r="C18" s="32" t="s">
        <v>155</v>
      </c>
      <c r="E18"/>
      <c r="F18" s="18" t="s">
        <v>172</v>
      </c>
      <c r="G18" s="68">
        <v>7</v>
      </c>
      <c r="I18" s="14"/>
    </row>
    <row r="19" spans="2:9" x14ac:dyDescent="0.3">
      <c r="B19" s="13"/>
      <c r="E19"/>
      <c r="I19" s="14"/>
    </row>
    <row r="20" spans="2:9" ht="29.25" customHeight="1" x14ac:dyDescent="0.3">
      <c r="B20" s="13"/>
      <c r="C20" s="42" t="s">
        <v>31</v>
      </c>
      <c r="D20" s="42" t="s">
        <v>23</v>
      </c>
      <c r="E20"/>
      <c r="F20" s="33" t="s">
        <v>101</v>
      </c>
      <c r="G20" s="42" t="s">
        <v>144</v>
      </c>
      <c r="H20" s="34" t="s">
        <v>64</v>
      </c>
      <c r="I20" s="14"/>
    </row>
    <row r="21" spans="2:9" x14ac:dyDescent="0.3">
      <c r="B21" s="13"/>
      <c r="C21" s="51" t="s">
        <v>166</v>
      </c>
      <c r="D21" s="68">
        <v>2</v>
      </c>
      <c r="E21"/>
      <c r="F21" s="18" t="s">
        <v>60</v>
      </c>
      <c r="G21" s="68">
        <v>0</v>
      </c>
      <c r="H21" s="68">
        <v>0</v>
      </c>
      <c r="I21" s="14"/>
    </row>
    <row r="22" spans="2:9" ht="15" customHeight="1" x14ac:dyDescent="0.3">
      <c r="B22" s="13"/>
      <c r="C22" s="51" t="s">
        <v>167</v>
      </c>
      <c r="D22" s="68">
        <v>0</v>
      </c>
      <c r="E22"/>
      <c r="F22" s="18" t="s">
        <v>61</v>
      </c>
      <c r="G22" s="68">
        <v>10</v>
      </c>
      <c r="H22" s="68">
        <v>10</v>
      </c>
      <c r="I22" s="14"/>
    </row>
    <row r="23" spans="2:9" x14ac:dyDescent="0.3">
      <c r="B23" s="13"/>
      <c r="C23" s="57" t="s">
        <v>156</v>
      </c>
      <c r="D23" s="57"/>
      <c r="E23"/>
      <c r="F23" s="18" t="s">
        <v>62</v>
      </c>
      <c r="G23" s="68">
        <v>6</v>
      </c>
      <c r="H23" s="68">
        <v>6</v>
      </c>
      <c r="I23" s="14"/>
    </row>
    <row r="24" spans="2:9" x14ac:dyDescent="0.3">
      <c r="B24" s="13"/>
      <c r="E24"/>
      <c r="F24" s="18" t="s">
        <v>63</v>
      </c>
      <c r="G24" s="68">
        <v>4</v>
      </c>
      <c r="H24" s="68">
        <v>4</v>
      </c>
      <c r="I24" s="14"/>
    </row>
    <row r="25" spans="2:9" ht="30" customHeight="1" x14ac:dyDescent="0.3">
      <c r="B25" s="13"/>
      <c r="C25" s="59" t="str">
        <f>"Seleccione "&amp;W3&amp;" procesos teminados en el  primer semestre de 2022 y llene la siguiente tabla:"</f>
        <v>Seleccione 1 procesos teminados en el  primer semestre de 2022 y llene la siguiente tabla:</v>
      </c>
      <c r="D25" s="54"/>
      <c r="E25"/>
      <c r="F25" s="109" t="s">
        <v>173</v>
      </c>
      <c r="G25" s="109"/>
      <c r="H25" s="109"/>
      <c r="I25" s="14"/>
    </row>
    <row r="26" spans="2:9" ht="15" thickBot="1" x14ac:dyDescent="0.35">
      <c r="B26" s="13"/>
      <c r="C26" s="55"/>
      <c r="D26" s="56"/>
      <c r="E26"/>
      <c r="F26" s="52"/>
      <c r="I26" s="14"/>
    </row>
    <row r="27" spans="2:9" x14ac:dyDescent="0.3">
      <c r="B27" s="13"/>
      <c r="C27" s="42" t="s">
        <v>89</v>
      </c>
      <c r="D27" s="42" t="s">
        <v>23</v>
      </c>
      <c r="E27"/>
      <c r="F27" s="103" t="s">
        <v>88</v>
      </c>
      <c r="G27" s="104"/>
      <c r="H27" s="105"/>
      <c r="I27" s="14"/>
    </row>
    <row r="28" spans="2:9" x14ac:dyDescent="0.3">
      <c r="B28" s="13"/>
      <c r="C28" s="18" t="s">
        <v>81</v>
      </c>
      <c r="D28" s="68">
        <v>1</v>
      </c>
      <c r="E28"/>
      <c r="F28" s="106" t="s">
        <v>198</v>
      </c>
      <c r="G28" s="107"/>
      <c r="H28" s="107"/>
      <c r="I28" s="14"/>
    </row>
    <row r="29" spans="2:9" x14ac:dyDescent="0.3">
      <c r="B29" s="13"/>
      <c r="C29" s="18" t="s">
        <v>82</v>
      </c>
      <c r="D29" s="68">
        <v>0</v>
      </c>
      <c r="E29"/>
      <c r="F29" s="107"/>
      <c r="G29" s="107"/>
      <c r="H29" s="107"/>
      <c r="I29" s="14"/>
    </row>
    <row r="30" spans="2:9" x14ac:dyDescent="0.3">
      <c r="B30" s="13"/>
      <c r="C30" s="18" t="s">
        <v>83</v>
      </c>
      <c r="D30" s="68">
        <v>0</v>
      </c>
      <c r="E30"/>
      <c r="F30" s="107"/>
      <c r="G30" s="107"/>
      <c r="H30" s="107"/>
      <c r="I30" s="14"/>
    </row>
    <row r="31" spans="2:9" x14ac:dyDescent="0.3">
      <c r="B31" s="13"/>
      <c r="C31" s="18" t="s">
        <v>84</v>
      </c>
      <c r="D31" s="68">
        <v>0</v>
      </c>
      <c r="E31"/>
      <c r="F31" s="107"/>
      <c r="G31" s="107"/>
      <c r="H31" s="107"/>
      <c r="I31" s="14"/>
    </row>
    <row r="32" spans="2:9" x14ac:dyDescent="0.3">
      <c r="B32" s="13"/>
      <c r="C32" s="18" t="s">
        <v>85</v>
      </c>
      <c r="D32" s="68">
        <v>0</v>
      </c>
      <c r="E32"/>
      <c r="F32" s="107"/>
      <c r="G32" s="107"/>
      <c r="H32" s="107"/>
      <c r="I32" s="14"/>
    </row>
    <row r="33" spans="2:9" x14ac:dyDescent="0.3">
      <c r="B33" s="13"/>
      <c r="E33"/>
      <c r="F33" s="107"/>
      <c r="G33" s="107"/>
      <c r="H33" s="107"/>
      <c r="I33" s="14"/>
    </row>
    <row r="34" spans="2:9" ht="15" thickBot="1" x14ac:dyDescent="0.35">
      <c r="B34" s="15"/>
      <c r="C34" s="16"/>
      <c r="D34" s="16"/>
      <c r="E34" s="16"/>
      <c r="F34" s="16"/>
      <c r="G34" s="16"/>
      <c r="H34" s="16"/>
      <c r="I34" s="17"/>
    </row>
  </sheetData>
  <sheetProtection algorithmName="SHA-512" hashValue="B9V84//xA42RdCAYWxnnmge3JebK6lrTBnVqgqUZdoaV3dQ6rZl/I6IC2ReFAYckWa0swdX3mj/vDzzbeCdsaQ==" saltValue="dyWH2baFBv95gWeLj1vbeg==" spinCount="100000" sheet="1" objects="1" scenarios="1"/>
  <mergeCells count="4">
    <mergeCell ref="F27:H27"/>
    <mergeCell ref="F28:H33"/>
    <mergeCell ref="C6:H6"/>
    <mergeCell ref="F25:H25"/>
  </mergeCells>
  <conditionalFormatting sqref="D8">
    <cfRule type="containsBlanks" dxfId="23" priority="11">
      <formula>LEN(TRIM(D8))=0</formula>
    </cfRule>
  </conditionalFormatting>
  <conditionalFormatting sqref="D11">
    <cfRule type="containsBlanks" dxfId="22" priority="10">
      <formula>LEN(TRIM(D11))=0</formula>
    </cfRule>
  </conditionalFormatting>
  <conditionalFormatting sqref="D12:D13">
    <cfRule type="containsBlanks" dxfId="21" priority="9">
      <formula>LEN(TRIM(D12))=0</formula>
    </cfRule>
  </conditionalFormatting>
  <conditionalFormatting sqref="D16:D17">
    <cfRule type="containsBlanks" dxfId="20" priority="8">
      <formula>LEN(TRIM(D16))=0</formula>
    </cfRule>
  </conditionalFormatting>
  <conditionalFormatting sqref="D21:D22">
    <cfRule type="containsBlanks" dxfId="19" priority="7">
      <formula>LEN(TRIM(D21))=0</formula>
    </cfRule>
  </conditionalFormatting>
  <conditionalFormatting sqref="D28:D32">
    <cfRule type="containsBlanks" dxfId="18" priority="6">
      <formula>LEN(TRIM(D28))=0</formula>
    </cfRule>
  </conditionalFormatting>
  <conditionalFormatting sqref="G9">
    <cfRule type="containsBlanks" dxfId="17" priority="5">
      <formula>LEN(TRIM(G9))=0</formula>
    </cfRule>
  </conditionalFormatting>
  <conditionalFormatting sqref="G10:G11">
    <cfRule type="containsBlanks" dxfId="16" priority="4">
      <formula>LEN(TRIM(G10))=0</formula>
    </cfRule>
  </conditionalFormatting>
  <conditionalFormatting sqref="G15:G18">
    <cfRule type="containsBlanks" dxfId="15" priority="3">
      <formula>LEN(TRIM(G15))=0</formula>
    </cfRule>
  </conditionalFormatting>
  <conditionalFormatting sqref="G21:H24">
    <cfRule type="containsBlanks" dxfId="14" priority="2">
      <formula>LEN(TRIM(G21))=0</formula>
    </cfRule>
  </conditionalFormatting>
  <conditionalFormatting sqref="F28">
    <cfRule type="containsBlanks" dxfId="13" priority="1">
      <formula>LEN(TRIM(F28))=0</formula>
    </cfRule>
  </conditionalFormatting>
  <dataValidations xWindow="938" yWindow="489" count="2">
    <dataValidation type="date" showInputMessage="1" showErrorMessage="1" errorTitle="FECHA INVALIDA" promptTitle="Fecha de Generacion del Reporte " prompt="Diligenciar la fecha de Generacion de este Reporte de Procesos Judiciales Formato (DD/MM/AAAA)" sqref="D8" xr:uid="{00000000-0002-0000-0300-000000000000}">
      <formula1>44742</formula1>
      <formula2>44823</formula2>
    </dataValidation>
    <dataValidation type="whole" operator="greaterThanOrEqual" showInputMessage="1" showErrorMessage="1" errorTitle="Numero Invalido" promptTitle="Ingrese la cantidad Solicitada" prompt="Ingrese la cantidad Solicitada" sqref="D11:D13 D16:D17 D21:D22 D28:D32 G9:G11 G15:G18 G21:H24" xr:uid="{00000000-0002-0000-0300-000001000000}">
      <formula1>0</formula1>
    </dataValidation>
  </dataValidations>
  <pageMargins left="0.7" right="0.7" top="0.75" bottom="0.75" header="0.3" footer="0.3"/>
  <pageSetup orientation="portrait" r:id="rId1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5"/>
  <dimension ref="B1:V23"/>
  <sheetViews>
    <sheetView showGridLines="0" workbookViewId="0">
      <selection activeCell="C5" sqref="C5"/>
    </sheetView>
  </sheetViews>
  <sheetFormatPr baseColWidth="10" defaultColWidth="11.44140625" defaultRowHeight="14.4" x14ac:dyDescent="0.3"/>
  <cols>
    <col min="1" max="1" width="3.88671875" style="1" customWidth="1"/>
    <col min="2" max="2" width="11.44140625" style="1"/>
    <col min="3" max="3" width="57.88671875" style="1" customWidth="1"/>
    <col min="4" max="4" width="20.88671875" style="1" customWidth="1"/>
    <col min="5" max="5" width="6.33203125" style="1" customWidth="1"/>
    <col min="6" max="6" width="47.88671875" style="1" bestFit="1" customWidth="1"/>
    <col min="7" max="7" width="24.109375" style="1" customWidth="1"/>
    <col min="8" max="8" width="7.33203125" style="1" customWidth="1"/>
    <col min="9" max="16384" width="11.44140625" style="1"/>
  </cols>
  <sheetData>
    <row r="1" spans="2:22" ht="15" thickBot="1" x14ac:dyDescent="0.35"/>
    <row r="2" spans="2:22" x14ac:dyDescent="0.3">
      <c r="B2" s="10"/>
      <c r="C2" s="11"/>
      <c r="D2" s="11"/>
      <c r="E2" s="11"/>
      <c r="F2" s="11"/>
      <c r="G2" s="11"/>
      <c r="H2" s="12"/>
      <c r="V2" s="1">
        <f>+D13+D14</f>
        <v>1</v>
      </c>
    </row>
    <row r="3" spans="2:22" x14ac:dyDescent="0.3">
      <c r="B3" s="13"/>
      <c r="H3" s="14"/>
      <c r="V3" s="25">
        <f>+IF(V2&lt;=20,V2,IF(ROUNDDOWN(V2*10%,0)&lt;20,20,ROUNDDOWN(V2*10%,0)))</f>
        <v>1</v>
      </c>
    </row>
    <row r="4" spans="2:22" x14ac:dyDescent="0.3">
      <c r="B4" s="13"/>
      <c r="H4" s="14"/>
    </row>
    <row r="5" spans="2:22" x14ac:dyDescent="0.3">
      <c r="B5" s="13"/>
      <c r="H5" s="14"/>
    </row>
    <row r="6" spans="2:22" ht="15" customHeight="1" x14ac:dyDescent="0.3">
      <c r="B6" s="13"/>
      <c r="G6" s="26"/>
      <c r="H6" s="27"/>
    </row>
    <row r="7" spans="2:22" ht="23.4" x14ac:dyDescent="0.3">
      <c r="B7" s="13"/>
      <c r="C7" s="108" t="s">
        <v>146</v>
      </c>
      <c r="D7" s="108"/>
      <c r="E7" s="108"/>
      <c r="F7" s="108"/>
      <c r="G7" s="108"/>
      <c r="H7" s="27"/>
    </row>
    <row r="8" spans="2:22" x14ac:dyDescent="0.3">
      <c r="B8" s="13"/>
      <c r="E8" s="74" t="s">
        <v>143</v>
      </c>
      <c r="H8" s="14"/>
      <c r="T8" s="1" t="s">
        <v>13</v>
      </c>
    </row>
    <row r="9" spans="2:22" ht="15" customHeight="1" x14ac:dyDescent="0.3">
      <c r="B9" s="13"/>
      <c r="C9" s="21" t="s">
        <v>158</v>
      </c>
      <c r="D9" s="21" t="s">
        <v>23</v>
      </c>
      <c r="E9"/>
      <c r="F9" s="90" t="str">
        <f>"Seleccione una muestra de "&amp;V3&amp;" prejudiciales activos registrados antes de 1 de enero de 2022 y complete la siguiente tabla"</f>
        <v>Seleccione una muestra de 1 prejudiciales activos registrados antes de 1 de enero de 2022 y complete la siguiente tabla</v>
      </c>
      <c r="G9" s="91"/>
      <c r="H9" s="14"/>
      <c r="T9" s="1" t="s">
        <v>14</v>
      </c>
    </row>
    <row r="10" spans="2:22" x14ac:dyDescent="0.3">
      <c r="B10" s="13"/>
      <c r="C10" s="18" t="s">
        <v>174</v>
      </c>
      <c r="D10" s="68">
        <v>8</v>
      </c>
      <c r="E10"/>
      <c r="F10" s="92"/>
      <c r="G10" s="93"/>
      <c r="H10" s="14"/>
    </row>
    <row r="11" spans="2:22" x14ac:dyDescent="0.3">
      <c r="B11" s="13"/>
      <c r="C11" s="18" t="s">
        <v>52</v>
      </c>
      <c r="D11" s="68">
        <v>8</v>
      </c>
      <c r="E11"/>
      <c r="F11" s="22" t="s">
        <v>31</v>
      </c>
      <c r="G11" s="22" t="s">
        <v>54</v>
      </c>
      <c r="H11" s="14"/>
    </row>
    <row r="12" spans="2:22" x14ac:dyDescent="0.3">
      <c r="B12" s="13"/>
      <c r="C12" s="18" t="s">
        <v>159</v>
      </c>
      <c r="D12" s="68">
        <v>7</v>
      </c>
      <c r="E12"/>
      <c r="F12" s="30" t="s">
        <v>55</v>
      </c>
      <c r="G12" s="68">
        <v>8</v>
      </c>
      <c r="H12" s="14"/>
    </row>
    <row r="13" spans="2:22" x14ac:dyDescent="0.3">
      <c r="B13" s="13"/>
      <c r="C13" s="18" t="s">
        <v>161</v>
      </c>
      <c r="D13" s="68">
        <v>1</v>
      </c>
      <c r="E13"/>
      <c r="F13" s="18" t="s">
        <v>148</v>
      </c>
      <c r="G13" s="68">
        <v>11</v>
      </c>
      <c r="H13" s="14"/>
    </row>
    <row r="14" spans="2:22" x14ac:dyDescent="0.3">
      <c r="B14" s="13"/>
      <c r="C14" s="18" t="s">
        <v>160</v>
      </c>
      <c r="D14" s="68">
        <v>0</v>
      </c>
      <c r="E14"/>
      <c r="F14"/>
      <c r="G14"/>
      <c r="H14" s="14"/>
    </row>
    <row r="15" spans="2:22" x14ac:dyDescent="0.3">
      <c r="B15" s="13"/>
      <c r="E15"/>
      <c r="F15"/>
      <c r="G15"/>
      <c r="H15" s="14"/>
    </row>
    <row r="16" spans="2:22" x14ac:dyDescent="0.3">
      <c r="B16" s="13"/>
      <c r="C16" s="21" t="s">
        <v>147</v>
      </c>
      <c r="D16" s="21" t="s">
        <v>23</v>
      </c>
      <c r="E16"/>
      <c r="F16" s="110" t="s">
        <v>88</v>
      </c>
      <c r="G16" s="110"/>
      <c r="H16" s="14"/>
    </row>
    <row r="17" spans="2:8" x14ac:dyDescent="0.3">
      <c r="B17" s="13"/>
      <c r="C17" s="18" t="s">
        <v>179</v>
      </c>
      <c r="D17" s="68">
        <v>11</v>
      </c>
      <c r="E17"/>
      <c r="F17" s="106" t="s">
        <v>200</v>
      </c>
      <c r="G17" s="107"/>
      <c r="H17" s="14"/>
    </row>
    <row r="18" spans="2:8" x14ac:dyDescent="0.3">
      <c r="B18" s="13"/>
      <c r="C18" s="18" t="s">
        <v>187</v>
      </c>
      <c r="D18" s="68">
        <v>6</v>
      </c>
      <c r="E18"/>
      <c r="F18" s="107"/>
      <c r="G18" s="107"/>
      <c r="H18" s="14"/>
    </row>
    <row r="19" spans="2:8" x14ac:dyDescent="0.3">
      <c r="B19" s="13"/>
      <c r="C19"/>
      <c r="D19"/>
      <c r="E19"/>
      <c r="F19" s="107"/>
      <c r="G19" s="107"/>
      <c r="H19" s="14"/>
    </row>
    <row r="20" spans="2:8" x14ac:dyDescent="0.3">
      <c r="B20" s="13"/>
      <c r="C20"/>
      <c r="D20"/>
      <c r="E20"/>
      <c r="F20" s="107"/>
      <c r="G20" s="107"/>
      <c r="H20" s="14"/>
    </row>
    <row r="21" spans="2:8" x14ac:dyDescent="0.3">
      <c r="B21" s="13"/>
      <c r="E21"/>
      <c r="F21" s="107"/>
      <c r="G21" s="107"/>
      <c r="H21" s="14"/>
    </row>
    <row r="22" spans="2:8" x14ac:dyDescent="0.3">
      <c r="B22" s="13"/>
      <c r="E22"/>
      <c r="F22" s="107"/>
      <c r="G22" s="107"/>
      <c r="H22" s="14"/>
    </row>
    <row r="23" spans="2:8" ht="15" thickBot="1" x14ac:dyDescent="0.35">
      <c r="B23" s="15"/>
      <c r="C23" s="16"/>
      <c r="D23" s="16"/>
      <c r="E23" s="16"/>
      <c r="F23" s="16"/>
      <c r="G23" s="16"/>
      <c r="H23" s="17"/>
    </row>
  </sheetData>
  <sheetProtection algorithmName="SHA-512" hashValue="Wf5KuS89gzAkE/zlROayh3GmR2VHv5jD9K3uyAQup5YkvfIVH9881Kz9QUlC5khUuPa2X9qKcAYrADqr5rDyTQ==" saltValue="pjCYByopMlSVTaLu5XMRtw==" spinCount="100000" sheet="1" objects="1" scenarios="1"/>
  <mergeCells count="4">
    <mergeCell ref="F9:G10"/>
    <mergeCell ref="C7:G7"/>
    <mergeCell ref="F16:G16"/>
    <mergeCell ref="F17:G22"/>
  </mergeCells>
  <conditionalFormatting sqref="D10:D14">
    <cfRule type="containsBlanks" dxfId="12" priority="4">
      <formula>LEN(TRIM(D10))=0</formula>
    </cfRule>
  </conditionalFormatting>
  <conditionalFormatting sqref="D17:D18">
    <cfRule type="containsBlanks" dxfId="11" priority="3">
      <formula>LEN(TRIM(D17))=0</formula>
    </cfRule>
  </conditionalFormatting>
  <conditionalFormatting sqref="G12:G13">
    <cfRule type="containsBlanks" dxfId="10" priority="2">
      <formula>LEN(TRIM(G12))=0</formula>
    </cfRule>
  </conditionalFormatting>
  <conditionalFormatting sqref="F17">
    <cfRule type="containsBlanks" dxfId="9" priority="1">
      <formula>LEN(TRIM(F17))=0</formula>
    </cfRule>
  </conditionalFormatting>
  <dataValidations xWindow="611" yWindow="563" count="1">
    <dataValidation type="whole" operator="greaterThanOrEqual" showInputMessage="1" showErrorMessage="1" errorTitle="Numero Invalido" promptTitle="Ingrese la cantidad Solicitada" prompt="Ingrese la cantidad Solicitada" sqref="D10:D14 D17:D18 G12:G13" xr:uid="{00000000-0002-0000-0400-000000000000}">
      <formula1>0</formula1>
    </dataValidation>
  </dataValidation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7"/>
  <dimension ref="B1:V17"/>
  <sheetViews>
    <sheetView showGridLines="0" workbookViewId="0">
      <selection activeCell="F8" sqref="F8"/>
    </sheetView>
  </sheetViews>
  <sheetFormatPr baseColWidth="10" defaultColWidth="11.44140625" defaultRowHeight="14.4" x14ac:dyDescent="0.3"/>
  <cols>
    <col min="1" max="1" width="3.88671875" style="1" customWidth="1"/>
    <col min="2" max="2" width="11.44140625" style="1"/>
    <col min="3" max="3" width="53.5546875" style="1" customWidth="1"/>
    <col min="4" max="4" width="20.88671875" style="1" customWidth="1"/>
    <col min="5" max="5" width="6.33203125" style="1" customWidth="1"/>
    <col min="6" max="6" width="64.5546875" style="1" customWidth="1"/>
    <col min="7" max="7" width="21.6640625" style="1" customWidth="1"/>
    <col min="8" max="8" width="7.33203125" style="1" customWidth="1"/>
    <col min="9" max="16384" width="11.44140625" style="1"/>
  </cols>
  <sheetData>
    <row r="1" spans="2:22" ht="15" thickBot="1" x14ac:dyDescent="0.35"/>
    <row r="2" spans="2:22" x14ac:dyDescent="0.3">
      <c r="B2" s="10"/>
      <c r="C2" s="11"/>
      <c r="D2" s="11"/>
      <c r="E2" s="11"/>
      <c r="F2" s="11"/>
      <c r="G2" s="11"/>
      <c r="H2" s="12"/>
    </row>
    <row r="3" spans="2:22" x14ac:dyDescent="0.3">
      <c r="B3" s="13"/>
      <c r="H3" s="14"/>
      <c r="V3" s="25">
        <f>+IF(D10&lt;=10,D10,IF(ROUNDDOWN(D10*10%,0)&gt;10,10,ROUNDDOWN(D10*10%,0)))</f>
        <v>0</v>
      </c>
    </row>
    <row r="4" spans="2:22" x14ac:dyDescent="0.3">
      <c r="B4" s="13"/>
      <c r="H4" s="14"/>
    </row>
    <row r="5" spans="2:22" x14ac:dyDescent="0.3">
      <c r="B5" s="13"/>
      <c r="H5" s="14"/>
    </row>
    <row r="6" spans="2:22" ht="36.75" customHeight="1" x14ac:dyDescent="0.45">
      <c r="B6" s="13"/>
      <c r="C6" s="28" t="s">
        <v>67</v>
      </c>
      <c r="D6" s="29"/>
      <c r="E6" s="24"/>
      <c r="F6"/>
      <c r="G6"/>
      <c r="H6" s="27"/>
    </row>
    <row r="7" spans="2:22" x14ac:dyDescent="0.3">
      <c r="B7" s="13"/>
      <c r="C7" s="1" t="s">
        <v>143</v>
      </c>
      <c r="F7"/>
      <c r="G7"/>
      <c r="H7" s="14"/>
      <c r="T7" s="1" t="s">
        <v>13</v>
      </c>
    </row>
    <row r="8" spans="2:22" x14ac:dyDescent="0.3">
      <c r="B8" s="13"/>
      <c r="C8" s="21" t="s">
        <v>67</v>
      </c>
      <c r="D8" s="21" t="s">
        <v>23</v>
      </c>
      <c r="E8"/>
      <c r="F8" s="21" t="s">
        <v>67</v>
      </c>
      <c r="G8" s="21" t="s">
        <v>23</v>
      </c>
      <c r="H8" s="14"/>
      <c r="T8" s="1" t="s">
        <v>14</v>
      </c>
    </row>
    <row r="9" spans="2:22" x14ac:dyDescent="0.3">
      <c r="B9" s="13"/>
      <c r="C9" s="18" t="s">
        <v>175</v>
      </c>
      <c r="D9" s="68">
        <v>0</v>
      </c>
      <c r="E9"/>
      <c r="F9" s="18" t="s">
        <v>176</v>
      </c>
      <c r="G9" s="68">
        <v>0</v>
      </c>
      <c r="H9" s="14"/>
    </row>
    <row r="10" spans="2:22" x14ac:dyDescent="0.3">
      <c r="B10" s="13"/>
      <c r="C10" s="18" t="s">
        <v>180</v>
      </c>
      <c r="D10" s="68">
        <v>0</v>
      </c>
      <c r="E10"/>
      <c r="F10" s="18" t="s">
        <v>86</v>
      </c>
      <c r="G10" s="68">
        <v>0</v>
      </c>
      <c r="H10" s="14"/>
    </row>
    <row r="11" spans="2:22" x14ac:dyDescent="0.3">
      <c r="B11" s="13"/>
      <c r="D11" s="47"/>
      <c r="E11"/>
      <c r="G11" s="48"/>
      <c r="H11" s="14"/>
    </row>
    <row r="12" spans="2:22" x14ac:dyDescent="0.3">
      <c r="B12" s="13"/>
      <c r="C12" s="49" t="s">
        <v>90</v>
      </c>
      <c r="D12" s="47"/>
      <c r="E12"/>
      <c r="G12" s="48"/>
      <c r="H12" s="14"/>
      <c r="T12" s="1">
        <f>IF(D9="",0,1)</f>
        <v>1</v>
      </c>
    </row>
    <row r="13" spans="2:22" x14ac:dyDescent="0.3">
      <c r="B13" s="13"/>
      <c r="C13" s="111" t="s">
        <v>197</v>
      </c>
      <c r="D13" s="95"/>
      <c r="E13" s="95"/>
      <c r="F13" s="95"/>
      <c r="G13" s="96"/>
      <c r="H13" s="14"/>
    </row>
    <row r="14" spans="2:22" x14ac:dyDescent="0.3">
      <c r="B14" s="13"/>
      <c r="C14" s="97"/>
      <c r="D14" s="98"/>
      <c r="E14" s="98"/>
      <c r="F14" s="98"/>
      <c r="G14" s="99"/>
      <c r="H14" s="14"/>
    </row>
    <row r="15" spans="2:22" x14ac:dyDescent="0.3">
      <c r="B15" s="13"/>
      <c r="C15" s="97"/>
      <c r="D15" s="98"/>
      <c r="E15" s="98"/>
      <c r="F15" s="98"/>
      <c r="G15" s="99"/>
      <c r="H15" s="14"/>
    </row>
    <row r="16" spans="2:22" x14ac:dyDescent="0.3">
      <c r="B16" s="13"/>
      <c r="C16" s="100"/>
      <c r="D16" s="101"/>
      <c r="E16" s="101"/>
      <c r="F16" s="101"/>
      <c r="G16" s="102"/>
      <c r="H16" s="14"/>
      <c r="T16" s="1">
        <f>IF(G9="",0,1)</f>
        <v>1</v>
      </c>
    </row>
    <row r="17" spans="2:20" ht="15" thickBot="1" x14ac:dyDescent="0.35">
      <c r="B17" s="15"/>
      <c r="C17" s="16"/>
      <c r="D17" s="16"/>
      <c r="E17" s="16"/>
      <c r="F17" s="16"/>
      <c r="G17" s="16"/>
      <c r="H17" s="17"/>
      <c r="T17" s="1">
        <f>+T12+T16</f>
        <v>2</v>
      </c>
    </row>
  </sheetData>
  <sheetProtection algorithmName="SHA-512" hashValue="+FCFzMTUyQz9xCbsVZjWh6VfuEuNyvSas18p2Zc+tciO//oKW2KvySRCIuGHsJUxL58937RSbcNcAVq208JAUg==" saltValue="SyOhJUcB2fukD14ffgbYiQ==" spinCount="100000" sheet="1"/>
  <mergeCells count="1">
    <mergeCell ref="C13:G16"/>
  </mergeCells>
  <conditionalFormatting sqref="C13">
    <cfRule type="containsBlanks" dxfId="8" priority="3">
      <formula>LEN(TRIM(C13))=0</formula>
    </cfRule>
  </conditionalFormatting>
  <conditionalFormatting sqref="D9:D10">
    <cfRule type="containsBlanks" dxfId="7" priority="2">
      <formula>LEN(TRIM(D9))=0</formula>
    </cfRule>
  </conditionalFormatting>
  <conditionalFormatting sqref="G9:G10">
    <cfRule type="containsBlanks" dxfId="6" priority="1">
      <formula>LEN(TRIM(G9))=0</formula>
    </cfRule>
  </conditionalFormatting>
  <dataValidations count="1">
    <dataValidation type="whole" operator="greaterThanOrEqual" showInputMessage="1" showErrorMessage="1" errorTitle="Numero Invalido" promptTitle="Ingrese la cantidad Solicitada" prompt="Ingrese la cantidad Solicitada" sqref="D9:D10 G9:G10" xr:uid="{00000000-0002-0000-0500-000000000000}">
      <formula1>0</formula1>
    </dataValidation>
  </dataValidation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8"/>
  <dimension ref="B1:V11"/>
  <sheetViews>
    <sheetView showGridLines="0" workbookViewId="0">
      <selection activeCell="G19" sqref="G19"/>
    </sheetView>
  </sheetViews>
  <sheetFormatPr baseColWidth="10" defaultColWidth="11.44140625" defaultRowHeight="14.4" x14ac:dyDescent="0.3"/>
  <cols>
    <col min="1" max="1" width="3.88671875" style="1" customWidth="1"/>
    <col min="2" max="2" width="11.44140625" style="1"/>
    <col min="3" max="3" width="44.109375" style="1" customWidth="1"/>
    <col min="4" max="4" width="20.88671875" style="1" customWidth="1"/>
    <col min="5" max="5" width="6.33203125" style="1" customWidth="1"/>
    <col min="6" max="6" width="36.44140625" style="1" customWidth="1"/>
    <col min="7" max="7" width="24.109375" style="1" customWidth="1"/>
    <col min="8" max="8" width="7.33203125" style="1" customWidth="1"/>
    <col min="9" max="16384" width="11.44140625" style="1"/>
  </cols>
  <sheetData>
    <row r="1" spans="2:22" ht="15" thickBot="1" x14ac:dyDescent="0.35"/>
    <row r="2" spans="2:22" x14ac:dyDescent="0.3">
      <c r="B2" s="10"/>
      <c r="C2" s="11"/>
      <c r="D2" s="11"/>
      <c r="E2" s="11"/>
      <c r="F2" s="11"/>
      <c r="G2" s="11"/>
      <c r="H2" s="12"/>
    </row>
    <row r="3" spans="2:22" x14ac:dyDescent="0.3">
      <c r="B3" s="13"/>
      <c r="H3" s="14"/>
      <c r="V3" s="25" t="e">
        <f>+IF(D10&lt;=10,D10,IF(ROUNDDOWN(D10*10%,0)&gt;10,10,ROUNDDOWN(D10*10%,0)))</f>
        <v>#VALUE!</v>
      </c>
    </row>
    <row r="4" spans="2:22" x14ac:dyDescent="0.3">
      <c r="B4" s="13"/>
      <c r="H4" s="14"/>
    </row>
    <row r="5" spans="2:22" x14ac:dyDescent="0.3">
      <c r="B5" s="13"/>
      <c r="H5" s="14"/>
    </row>
    <row r="6" spans="2:22" ht="21.75" customHeight="1" x14ac:dyDescent="0.4">
      <c r="B6" s="13"/>
      <c r="C6" s="108" t="s">
        <v>8</v>
      </c>
      <c r="D6" s="108"/>
      <c r="E6" s="24"/>
      <c r="F6"/>
      <c r="G6"/>
      <c r="H6" s="27"/>
      <c r="T6" s="1" t="s">
        <v>12</v>
      </c>
    </row>
    <row r="7" spans="2:22" x14ac:dyDescent="0.3">
      <c r="B7" s="13"/>
      <c r="C7" s="1" t="s">
        <v>143</v>
      </c>
      <c r="F7" s="50" t="s">
        <v>90</v>
      </c>
      <c r="G7"/>
      <c r="H7" s="14"/>
      <c r="T7" s="1" t="s">
        <v>13</v>
      </c>
    </row>
    <row r="8" spans="2:22" x14ac:dyDescent="0.3">
      <c r="B8" s="13"/>
      <c r="C8" s="21" t="s">
        <v>30</v>
      </c>
      <c r="D8" s="21" t="s">
        <v>23</v>
      </c>
      <c r="E8"/>
      <c r="F8" s="111" t="s">
        <v>199</v>
      </c>
      <c r="G8" s="96"/>
      <c r="H8" s="14"/>
      <c r="T8" s="1" t="s">
        <v>14</v>
      </c>
    </row>
    <row r="9" spans="2:22" x14ac:dyDescent="0.3">
      <c r="B9" s="13"/>
      <c r="C9" s="18" t="s">
        <v>71</v>
      </c>
      <c r="D9" s="68" t="s">
        <v>13</v>
      </c>
      <c r="E9"/>
      <c r="F9" s="97"/>
      <c r="G9" s="99"/>
      <c r="H9" s="14"/>
    </row>
    <row r="10" spans="2:22" x14ac:dyDescent="0.3">
      <c r="B10" s="13"/>
      <c r="C10" s="18" t="s">
        <v>188</v>
      </c>
      <c r="D10" s="68" t="s">
        <v>13</v>
      </c>
      <c r="E10"/>
      <c r="F10" s="100"/>
      <c r="G10" s="102"/>
      <c r="H10" s="14"/>
    </row>
    <row r="11" spans="2:22" ht="15" thickBot="1" x14ac:dyDescent="0.35">
      <c r="B11" s="15"/>
      <c r="C11" s="16"/>
      <c r="D11" s="16"/>
      <c r="E11" s="16"/>
      <c r="F11" s="16"/>
      <c r="G11" s="16"/>
      <c r="H11" s="17"/>
    </row>
  </sheetData>
  <sheetProtection algorithmName="SHA-512" hashValue="5qujBfQQ7RZMhSfW3LqfxXxVuPd8KbOJQKh15P8GKG8cOXsJPu3apxq/6MgUYGlAEizpvLIU3x8ux0MZK7Zg3A==" saltValue="jV6bSp1iEYBcnSzTRXO6Og==" spinCount="100000" sheet="1" objects="1" scenarios="1"/>
  <mergeCells count="2">
    <mergeCell ref="C6:D6"/>
    <mergeCell ref="F8:G10"/>
  </mergeCells>
  <conditionalFormatting sqref="D9">
    <cfRule type="containsBlanks" dxfId="5" priority="3">
      <formula>LEN(TRIM(D9))=0</formula>
    </cfRule>
  </conditionalFormatting>
  <conditionalFormatting sqref="F8">
    <cfRule type="containsBlanks" dxfId="4" priority="2">
      <formula>LEN(TRIM(F8))=0</formula>
    </cfRule>
  </conditionalFormatting>
  <conditionalFormatting sqref="D10">
    <cfRule type="containsBlanks" dxfId="3" priority="1">
      <formula>LEN(TRIM(D10))=0</formula>
    </cfRule>
  </conditionalFormatting>
  <dataValidations xWindow="514" yWindow="409" count="2">
    <dataValidation type="list" showInputMessage="1" showErrorMessage="1" promptTitle="Gestiona o No Pagos" prompt="Indique si su entidad Gestiona o No pagos o reliza Informes a traves de SIIF" sqref="D9" xr:uid="{00000000-0002-0000-0600-000000000000}">
      <formula1>$T$6:$T$7</formula1>
    </dataValidation>
    <dataValidation type="list" showInputMessage="1" showErrorMessage="1" promptTitle="Uso del Modulo de Pagos" prompt="Indique si su entidad Gestiona o No pagos o reliza Informes a traves de SIIF" sqref="D10" xr:uid="{00000000-0002-0000-0600-000001000000}">
      <formula1>$T$6:$T$7</formula1>
    </dataValidation>
  </dataValidation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9"/>
  <dimension ref="B2:M28"/>
  <sheetViews>
    <sheetView showGridLines="0" zoomScale="85" zoomScaleNormal="85" workbookViewId="0">
      <selection activeCell="C6" sqref="C6:G6"/>
    </sheetView>
  </sheetViews>
  <sheetFormatPr baseColWidth="10" defaultRowHeight="14.4" x14ac:dyDescent="0.3"/>
  <cols>
    <col min="2" max="2" width="42.6640625" customWidth="1"/>
    <col min="3" max="3" width="14.5546875" bestFit="1" customWidth="1"/>
    <col min="5" max="5" width="33" bestFit="1" customWidth="1"/>
    <col min="6" max="6" width="14.5546875" bestFit="1" customWidth="1"/>
  </cols>
  <sheetData>
    <row r="2" spans="2:13" ht="18" x14ac:dyDescent="0.35">
      <c r="B2" s="118" t="s">
        <v>10</v>
      </c>
      <c r="C2" s="118"/>
      <c r="D2" s="118"/>
      <c r="E2" s="118"/>
      <c r="F2" s="118"/>
      <c r="G2" s="118"/>
      <c r="H2" s="39"/>
      <c r="I2" s="39"/>
      <c r="J2" s="39"/>
      <c r="K2" s="39"/>
      <c r="L2" s="39"/>
      <c r="M2" s="40"/>
    </row>
    <row r="3" spans="2:13" ht="18" x14ac:dyDescent="0.35">
      <c r="B3" s="118" t="s">
        <v>11</v>
      </c>
      <c r="C3" s="118"/>
      <c r="D3" s="118"/>
      <c r="E3" s="118"/>
      <c r="F3" s="118"/>
      <c r="G3" s="118"/>
      <c r="H3" s="39"/>
      <c r="I3" s="39"/>
      <c r="J3" s="39"/>
      <c r="K3" s="39"/>
      <c r="L3" s="39"/>
      <c r="M3" s="40"/>
    </row>
    <row r="4" spans="2:13" ht="24" thickBot="1" x14ac:dyDescent="0.5">
      <c r="B4" s="35"/>
      <c r="C4" s="75"/>
      <c r="D4" s="75" t="s">
        <v>178</v>
      </c>
      <c r="E4" s="35"/>
      <c r="F4" s="35"/>
      <c r="G4" s="35"/>
      <c r="H4" s="35"/>
      <c r="I4" s="35"/>
      <c r="J4" s="35"/>
      <c r="K4" s="35"/>
      <c r="L4" s="35"/>
      <c r="M4" s="35"/>
    </row>
    <row r="5" spans="2:13" ht="15" thickBot="1" x14ac:dyDescent="0.35">
      <c r="B5" t="s">
        <v>183</v>
      </c>
      <c r="C5" s="112" t="s">
        <v>194</v>
      </c>
      <c r="D5" s="113"/>
      <c r="E5" s="113"/>
      <c r="F5" s="113"/>
      <c r="G5" s="114"/>
    </row>
    <row r="6" spans="2:13" ht="15" thickBot="1" x14ac:dyDescent="0.35">
      <c r="B6" t="s">
        <v>184</v>
      </c>
      <c r="C6" s="115"/>
      <c r="D6" s="116"/>
      <c r="E6" s="116"/>
      <c r="F6" s="116"/>
      <c r="G6" s="117"/>
    </row>
    <row r="8" spans="2:13" x14ac:dyDescent="0.3">
      <c r="B8" t="s">
        <v>37</v>
      </c>
      <c r="C8" s="38" t="str">
        <f>+IF(SUM(USUARIOS!I12:J17)=0,"Falta diligenciar","")</f>
        <v/>
      </c>
      <c r="E8" t="s">
        <v>74</v>
      </c>
      <c r="F8" s="38" t="str">
        <f>+IF(PREJUDICIALES!$D$10="","Falta  actualizar","")</f>
        <v/>
      </c>
    </row>
    <row r="9" spans="2:13" x14ac:dyDescent="0.3">
      <c r="B9" s="37" t="s">
        <v>40</v>
      </c>
      <c r="C9" s="73">
        <f>+SUM(USUARIOS!I12:I17)/(6-SUM(USUARIOS!H12:H17))</f>
        <v>1</v>
      </c>
      <c r="E9" s="37" t="s">
        <v>45</v>
      </c>
      <c r="F9" s="72">
        <f>+PREJUDICIALES!$D$11</f>
        <v>8</v>
      </c>
    </row>
    <row r="10" spans="2:13" x14ac:dyDescent="0.3">
      <c r="B10" s="37" t="s">
        <v>38</v>
      </c>
      <c r="C10" s="72">
        <f>+ABOGADOS!$D$12+SUM(USUARIOS!I12:I17)</f>
        <v>14</v>
      </c>
      <c r="E10" s="37" t="s">
        <v>43</v>
      </c>
      <c r="F10" s="73">
        <f>IFERROR(PREJUDICIALES!$D$11/PREJUDICIALES!$D$10,"")</f>
        <v>1</v>
      </c>
    </row>
    <row r="11" spans="2:13" x14ac:dyDescent="0.3">
      <c r="B11" s="37" t="s">
        <v>9</v>
      </c>
      <c r="C11" s="72" t="s">
        <v>104</v>
      </c>
      <c r="E11" s="37" t="s">
        <v>46</v>
      </c>
      <c r="F11" s="73">
        <f>IFERROR(PREJUDICIALES!$G$13/PREJUDICIALES!$V$3,"")</f>
        <v>11</v>
      </c>
    </row>
    <row r="12" spans="2:13" x14ac:dyDescent="0.3">
      <c r="B12" s="37" t="s">
        <v>39</v>
      </c>
      <c r="C12" s="73">
        <f>IFERROR((ABOGADOS!$G$17+ABOGADOS!$G$18+ABOGADOS!$G$19*0.5)/ABOGADOS!D12,"")</f>
        <v>1</v>
      </c>
    </row>
    <row r="13" spans="2:13" x14ac:dyDescent="0.3">
      <c r="E13" t="s">
        <v>67</v>
      </c>
      <c r="F13" s="38" t="str">
        <f>+IF(ARBITRAMENTOS!T17=0,"Falta  actualizar","")</f>
        <v/>
      </c>
    </row>
    <row r="14" spans="2:13" x14ac:dyDescent="0.3">
      <c r="B14" t="s">
        <v>73</v>
      </c>
      <c r="C14" s="38" t="str">
        <f>+IF(JUDICIALES!$D$11="","Falta  actualizar","")</f>
        <v/>
      </c>
      <c r="E14" s="37" t="s">
        <v>44</v>
      </c>
      <c r="F14" s="72">
        <f>+ARBITRAMENTOS!D10</f>
        <v>0</v>
      </c>
    </row>
    <row r="15" spans="2:13" x14ac:dyDescent="0.3">
      <c r="B15" s="37" t="s">
        <v>41</v>
      </c>
      <c r="C15" s="72">
        <f>+JUDICIALES!$D$12</f>
        <v>55</v>
      </c>
      <c r="E15" s="37" t="s">
        <v>43</v>
      </c>
      <c r="F15" s="73" t="str">
        <f>IFERROR(ARBITRAMENTOS!D10/ARBITRAMENTOS!D9,"")</f>
        <v/>
      </c>
    </row>
    <row r="16" spans="2:13" x14ac:dyDescent="0.3">
      <c r="B16" s="37" t="s">
        <v>43</v>
      </c>
      <c r="C16" s="73">
        <f>IFERROR(JUDICIALES!$D$12/JUDICIALES!$D$11,"")</f>
        <v>1</v>
      </c>
    </row>
    <row r="17" spans="2:6" x14ac:dyDescent="0.3">
      <c r="B17" s="37" t="s">
        <v>47</v>
      </c>
      <c r="C17" s="73" t="str">
        <f>IFERROR(JUDICIALES!$G$11/JUDICIALES!$G$10,"")</f>
        <v/>
      </c>
      <c r="E17" t="s">
        <v>70</v>
      </c>
      <c r="F17" s="38" t="str">
        <f>+IF(PAGOS!D9="","Falta  actualizar","")</f>
        <v/>
      </c>
    </row>
    <row r="18" spans="2:6" x14ac:dyDescent="0.3">
      <c r="B18" s="37" t="s">
        <v>42</v>
      </c>
      <c r="C18" s="72">
        <f>IFERROR(C15/ABOGADOS!$D$12,"")</f>
        <v>6.875</v>
      </c>
      <c r="E18" s="37" t="s">
        <v>186</v>
      </c>
      <c r="F18" s="72" t="str">
        <f>+IF(PAGOS!D10="No","No","Si")</f>
        <v>No</v>
      </c>
    </row>
    <row r="19" spans="2:6" x14ac:dyDescent="0.3">
      <c r="B19" s="37" t="s">
        <v>72</v>
      </c>
      <c r="C19" s="73">
        <f>IFERROR(1-(JUDICIALES!$H$22+JUDICIALES!$H$23+JUDICIALES!$H$24)/(JUDICIALES!$G$22+JUDICIALES!$G$23+JUDICIALES!$G$24),"")</f>
        <v>0</v>
      </c>
      <c r="E19" s="37" t="s">
        <v>182</v>
      </c>
      <c r="F19" s="72" t="str">
        <f>+IF(PAGOS!D9="No","No aplica","Si")</f>
        <v>No aplica</v>
      </c>
    </row>
    <row r="21" spans="2:6" ht="15" thickBot="1" x14ac:dyDescent="0.35"/>
    <row r="22" spans="2:6" x14ac:dyDescent="0.3">
      <c r="B22" s="2" t="s">
        <v>90</v>
      </c>
      <c r="C22" s="3"/>
      <c r="D22" s="3"/>
      <c r="E22" s="3"/>
      <c r="F22" s="4"/>
    </row>
    <row r="23" spans="2:6" x14ac:dyDescent="0.3">
      <c r="B23" s="111"/>
      <c r="C23" s="95"/>
      <c r="D23" s="95"/>
      <c r="E23" s="95"/>
      <c r="F23" s="96"/>
    </row>
    <row r="24" spans="2:6" x14ac:dyDescent="0.3">
      <c r="B24" s="97"/>
      <c r="C24" s="98"/>
      <c r="D24" s="98"/>
      <c r="E24" s="98"/>
      <c r="F24" s="99"/>
    </row>
    <row r="25" spans="2:6" x14ac:dyDescent="0.3">
      <c r="B25" s="97"/>
      <c r="C25" s="98"/>
      <c r="D25" s="98"/>
      <c r="E25" s="98"/>
      <c r="F25" s="99"/>
    </row>
    <row r="26" spans="2:6" x14ac:dyDescent="0.3">
      <c r="B26" s="100"/>
      <c r="C26" s="101"/>
      <c r="D26" s="101"/>
      <c r="E26" s="101"/>
      <c r="F26" s="102"/>
    </row>
    <row r="27" spans="2:6" x14ac:dyDescent="0.3">
      <c r="B27" t="s">
        <v>177</v>
      </c>
    </row>
    <row r="28" spans="2:6" x14ac:dyDescent="0.3">
      <c r="B28" t="s">
        <v>185</v>
      </c>
    </row>
  </sheetData>
  <sheetProtection algorithmName="SHA-512" hashValue="MI9IAg9m6njNGmuBCGKgMta3QjAcMvvvmQcsk91qXfKK89k6AsSUy+qvJRfgCqbJjnNMaffzwJpEaNlzAWfS9g==" saltValue="KYBE4UEMNlJg3uLSyGLznw==" spinCount="100000" sheet="1" objects="1" scenarios="1"/>
  <mergeCells count="5">
    <mergeCell ref="C5:G5"/>
    <mergeCell ref="C6:G6"/>
    <mergeCell ref="B2:G2"/>
    <mergeCell ref="B3:G3"/>
    <mergeCell ref="B23:F26"/>
  </mergeCells>
  <conditionalFormatting sqref="B23">
    <cfRule type="containsBlanks" dxfId="2" priority="3">
      <formula>LEN(TRIM(B23))=0</formula>
    </cfRule>
  </conditionalFormatting>
  <conditionalFormatting sqref="C5">
    <cfRule type="containsBlanks" dxfId="1" priority="2">
      <formula>LEN(TRIM(C5))=0</formula>
    </cfRule>
  </conditionalFormatting>
  <conditionalFormatting sqref="C6">
    <cfRule type="containsBlanks" dxfId="0" priority="1">
      <formula>LEN(TRIM(C6))=0</formula>
    </cfRule>
  </conditionalFormatting>
  <dataValidations count="2">
    <dataValidation allowBlank="1" showInputMessage="1" showErrorMessage="1" promptTitle="Nombres y Apellidos" prompt="Diligencie los nombres y apellidos del jefe de control interno que esta reportando" sqref="C6:G6" xr:uid="{00000000-0002-0000-0700-000000000000}"/>
    <dataValidation allowBlank="1" showInputMessage="1" showErrorMessage="1" promptTitle="Nombre entidad que reporta" prompt="Diligenciar Nombre de entidad" sqref="C5:G5" xr:uid="{00000000-0002-0000-0700-000001000000}"/>
  </dataValidation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/>
  <dimension ref="A2:BO18"/>
  <sheetViews>
    <sheetView topLeftCell="BI1" zoomScaleNormal="100" workbookViewId="0">
      <selection activeCell="BO3" sqref="BO3"/>
    </sheetView>
  </sheetViews>
  <sheetFormatPr baseColWidth="10" defaultColWidth="10.6640625" defaultRowHeight="14.4" x14ac:dyDescent="0.3"/>
  <cols>
    <col min="1" max="1" width="34.5546875" style="60" customWidth="1"/>
    <col min="2" max="2" width="29.5546875" style="60" customWidth="1"/>
    <col min="3" max="16384" width="10.6640625" style="60"/>
  </cols>
  <sheetData>
    <row r="2" spans="1:67" x14ac:dyDescent="0.3">
      <c r="A2" s="63" t="s">
        <v>36</v>
      </c>
      <c r="B2" s="63" t="s">
        <v>108</v>
      </c>
      <c r="C2" s="63" t="s">
        <v>21</v>
      </c>
      <c r="D2" s="63" t="s">
        <v>22</v>
      </c>
      <c r="E2" s="63" t="s">
        <v>26</v>
      </c>
      <c r="F2" s="63" t="s">
        <v>20</v>
      </c>
      <c r="G2" s="63" t="s">
        <v>97</v>
      </c>
      <c r="H2" s="63" t="s">
        <v>98</v>
      </c>
      <c r="I2" s="64" t="s">
        <v>109</v>
      </c>
      <c r="J2" s="64" t="s">
        <v>110</v>
      </c>
      <c r="K2" s="64" t="s">
        <v>111</v>
      </c>
      <c r="L2" s="64" t="s">
        <v>112</v>
      </c>
      <c r="M2" s="64" t="s">
        <v>113</v>
      </c>
      <c r="N2" s="64" t="s">
        <v>114</v>
      </c>
      <c r="O2" s="64" t="s">
        <v>115</v>
      </c>
      <c r="P2" s="63" t="s">
        <v>27</v>
      </c>
      <c r="Q2" s="63" t="s">
        <v>28</v>
      </c>
      <c r="R2" s="63" t="s">
        <v>29</v>
      </c>
      <c r="S2" s="63" t="s">
        <v>116</v>
      </c>
      <c r="T2" s="63" t="s">
        <v>117</v>
      </c>
      <c r="U2" s="63" t="s">
        <v>35</v>
      </c>
      <c r="V2" s="63" t="s">
        <v>118</v>
      </c>
      <c r="W2" s="63" t="s">
        <v>81</v>
      </c>
      <c r="X2" s="63" t="s">
        <v>82</v>
      </c>
      <c r="Y2" s="63" t="s">
        <v>83</v>
      </c>
      <c r="Z2" s="63" t="s">
        <v>84</v>
      </c>
      <c r="AA2" s="63" t="s">
        <v>85</v>
      </c>
      <c r="AB2" s="64" t="s">
        <v>119</v>
      </c>
      <c r="AC2" s="64" t="s">
        <v>120</v>
      </c>
      <c r="AD2" s="64" t="s">
        <v>121</v>
      </c>
      <c r="AE2" s="63" t="s">
        <v>33</v>
      </c>
      <c r="AF2" s="63" t="s">
        <v>58</v>
      </c>
      <c r="AG2" s="63" t="s">
        <v>59</v>
      </c>
      <c r="AH2" s="63" t="s">
        <v>34</v>
      </c>
      <c r="AI2" s="63" t="s">
        <v>122</v>
      </c>
      <c r="AJ2" s="63" t="s">
        <v>123</v>
      </c>
      <c r="AK2" s="63" t="s">
        <v>124</v>
      </c>
      <c r="AL2" s="63" t="s">
        <v>125</v>
      </c>
      <c r="AM2" s="63" t="s">
        <v>126</v>
      </c>
      <c r="AN2" s="63" t="s">
        <v>127</v>
      </c>
      <c r="AO2" s="63" t="s">
        <v>128</v>
      </c>
      <c r="AP2" s="63" t="s">
        <v>129</v>
      </c>
      <c r="AQ2" s="65" t="s">
        <v>51</v>
      </c>
      <c r="AR2" s="65" t="s">
        <v>52</v>
      </c>
      <c r="AS2" s="65" t="s">
        <v>48</v>
      </c>
      <c r="AT2" s="65" t="s">
        <v>49</v>
      </c>
      <c r="AU2" s="65" t="s">
        <v>50</v>
      </c>
      <c r="AV2" s="65" t="s">
        <v>53</v>
      </c>
      <c r="AW2" s="65" t="s">
        <v>66</v>
      </c>
      <c r="AX2" s="65" t="s">
        <v>55</v>
      </c>
      <c r="AY2" s="65" t="s">
        <v>56</v>
      </c>
      <c r="AZ2" s="65" t="s">
        <v>68</v>
      </c>
      <c r="BA2" s="65" t="s">
        <v>69</v>
      </c>
      <c r="BB2" s="66" t="s">
        <v>130</v>
      </c>
      <c r="BC2" s="66" t="s">
        <v>86</v>
      </c>
      <c r="BD2" s="67" t="s">
        <v>131</v>
      </c>
      <c r="BE2" s="67" t="s">
        <v>132</v>
      </c>
      <c r="BF2" s="67" t="s">
        <v>133</v>
      </c>
      <c r="BG2" s="67" t="s">
        <v>134</v>
      </c>
      <c r="BH2" s="67" t="s">
        <v>135</v>
      </c>
      <c r="BI2" s="67" t="s">
        <v>136</v>
      </c>
      <c r="BJ2" s="67" t="s">
        <v>137</v>
      </c>
      <c r="BK2" s="67" t="s">
        <v>138</v>
      </c>
      <c r="BL2" s="67" t="s">
        <v>139</v>
      </c>
      <c r="BM2" s="67" t="s">
        <v>140</v>
      </c>
      <c r="BN2" s="67" t="s">
        <v>141</v>
      </c>
      <c r="BO2" s="67" t="s">
        <v>142</v>
      </c>
    </row>
    <row r="3" spans="1:67" x14ac:dyDescent="0.3">
      <c r="A3" s="60" t="str">
        <f>'Resumen General'!C5</f>
        <v>UNIDAD ADMINISTRATIVA ESPECIAL DE JUSTICIA PENAL MILITAR Y POLICIAL</v>
      </c>
      <c r="B3" s="60">
        <f>'Resumen General'!C6</f>
        <v>0</v>
      </c>
      <c r="C3" s="60">
        <f>+ABOGADOS!D11</f>
        <v>8</v>
      </c>
      <c r="D3" s="60">
        <f>+ABOGADOS!D12</f>
        <v>8</v>
      </c>
      <c r="E3" s="60">
        <f>+ABOGADOS!D13</f>
        <v>8</v>
      </c>
      <c r="F3" s="60">
        <f>+ABOGADOS!D14</f>
        <v>0</v>
      </c>
      <c r="G3" s="60">
        <f>+ABOGADOS!D17</f>
        <v>0</v>
      </c>
      <c r="H3" s="60">
        <f>+ABOGADOS!D18</f>
        <v>0</v>
      </c>
      <c r="I3" s="60">
        <f>+ABOGADOS!G10</f>
        <v>8</v>
      </c>
      <c r="J3" s="60">
        <f>+ABOGADOS!G11</f>
        <v>8</v>
      </c>
      <c r="K3" s="60">
        <f>+ABOGADOS!G12</f>
        <v>8</v>
      </c>
      <c r="L3" s="60">
        <f>+ABOGADOS!G17</f>
        <v>8</v>
      </c>
      <c r="M3" s="60">
        <f>+ABOGADOS!G18</f>
        <v>0</v>
      </c>
      <c r="N3" s="60">
        <f>+ABOGADOS!G19</f>
        <v>0</v>
      </c>
      <c r="O3" s="60">
        <f>+ABOGADOS!G21</f>
        <v>0</v>
      </c>
      <c r="P3" s="60">
        <f>+JUDICIALES!D11</f>
        <v>55</v>
      </c>
      <c r="Q3" s="60">
        <f>+JUDICIALES!D12</f>
        <v>55</v>
      </c>
      <c r="R3" s="60">
        <f>+JUDICIALES!D13</f>
        <v>0</v>
      </c>
      <c r="S3" s="60">
        <f>+JUDICIALES!D16</f>
        <v>1</v>
      </c>
      <c r="T3" s="60">
        <f>+JUDICIALES!D17</f>
        <v>1</v>
      </c>
      <c r="U3" s="60">
        <f>+JUDICIALES!D21</f>
        <v>2</v>
      </c>
      <c r="V3" s="60">
        <f>+JUDICIALES!D22</f>
        <v>0</v>
      </c>
      <c r="W3" s="60">
        <f>JUDICIALES!D28</f>
        <v>1</v>
      </c>
      <c r="X3" s="60">
        <f>JUDICIALES!D29</f>
        <v>0</v>
      </c>
      <c r="Y3" s="60">
        <f>JUDICIALES!D30</f>
        <v>0</v>
      </c>
      <c r="Z3" s="60">
        <f>JUDICIALES!D31</f>
        <v>0</v>
      </c>
      <c r="AA3" s="60">
        <f>JUDICIALES!D32</f>
        <v>0</v>
      </c>
      <c r="AB3" s="60">
        <f>+JUDICIALES!G9</f>
        <v>0</v>
      </c>
      <c r="AC3" s="60">
        <f>+JUDICIALES!G10</f>
        <v>0</v>
      </c>
      <c r="AD3" s="60">
        <f>+JUDICIALES!G11</f>
        <v>0</v>
      </c>
      <c r="AE3" s="60">
        <f>+JUDICIALES!G15</f>
        <v>55</v>
      </c>
      <c r="AF3" s="60">
        <f>+JUDICIALES!G16</f>
        <v>20</v>
      </c>
      <c r="AG3" s="60">
        <f>+JUDICIALES!G17</f>
        <v>0</v>
      </c>
      <c r="AH3" s="60">
        <f>+JUDICIALES!G18</f>
        <v>7</v>
      </c>
      <c r="AI3" s="60">
        <f>+JUDICIALES!G21</f>
        <v>0</v>
      </c>
      <c r="AJ3" s="60">
        <f>+JUDICIALES!G22</f>
        <v>10</v>
      </c>
      <c r="AK3" s="60">
        <f>+JUDICIALES!G23</f>
        <v>6</v>
      </c>
      <c r="AL3" s="60">
        <f>+JUDICIALES!G24</f>
        <v>4</v>
      </c>
      <c r="AM3" s="60">
        <f>+JUDICIALES!H21</f>
        <v>0</v>
      </c>
      <c r="AN3" s="60">
        <f>+JUDICIALES!H22</f>
        <v>10</v>
      </c>
      <c r="AO3" s="60">
        <f>+JUDICIALES!H23</f>
        <v>6</v>
      </c>
      <c r="AP3" s="60">
        <f>+JUDICIALES!H24</f>
        <v>4</v>
      </c>
      <c r="AQ3" s="60">
        <f>+PREJUDICIALES!D10</f>
        <v>8</v>
      </c>
      <c r="AR3" s="60">
        <f>+PREJUDICIALES!D11</f>
        <v>8</v>
      </c>
      <c r="AS3" s="60">
        <f>+PREJUDICIALES!D12</f>
        <v>7</v>
      </c>
      <c r="AT3" s="60">
        <f>+PREJUDICIALES!D13</f>
        <v>1</v>
      </c>
      <c r="AU3" s="60">
        <f>+PREJUDICIALES!D14</f>
        <v>0</v>
      </c>
      <c r="AV3" s="60">
        <f>+PREJUDICIALES!D17</f>
        <v>11</v>
      </c>
      <c r="AW3" s="60">
        <f>+PREJUDICIALES!D18</f>
        <v>6</v>
      </c>
      <c r="AX3" s="60">
        <f>+PREJUDICIALES!G12</f>
        <v>8</v>
      </c>
      <c r="AY3" s="60">
        <f>+PREJUDICIALES!G13</f>
        <v>11</v>
      </c>
      <c r="AZ3" s="60">
        <f>+ARBITRAMENTOS!D9</f>
        <v>0</v>
      </c>
      <c r="BA3" s="60">
        <f>+ARBITRAMENTOS!D10</f>
        <v>0</v>
      </c>
      <c r="BB3" s="60">
        <f>ARBITRAMENTOS!G9</f>
        <v>0</v>
      </c>
      <c r="BC3" s="60">
        <f>ARBITRAMENTOS!G10</f>
        <v>0</v>
      </c>
      <c r="BD3" s="60" t="str">
        <f>+PAGOS!D9</f>
        <v>No</v>
      </c>
      <c r="BE3" s="60" t="str">
        <f>+PAGOS!D10</f>
        <v>No</v>
      </c>
      <c r="BF3" s="61">
        <f>USUARIOS!D9</f>
        <v>44817</v>
      </c>
      <c r="BG3" s="61">
        <f>ABOGADOS!D7</f>
        <v>44817</v>
      </c>
      <c r="BH3" s="61">
        <f>JUDICIALES!D8</f>
        <v>44817</v>
      </c>
      <c r="BI3" s="60" t="str">
        <f>+USUARIOS!C19</f>
        <v>A la fecha todos los usuarios se encuentran capacitados en eKOGUI 2.0.</v>
      </c>
      <c r="BJ3" s="60" t="str">
        <f>+ABOGADOS!C22</f>
        <v>No hay registros en el campo "Remuneración básica mensual", para ninguno de los abogados activos de la Entidad.</v>
      </c>
      <c r="BK3" s="60" t="str">
        <f>+JUDICIALES!F28</f>
        <v>1. En procesos activos en el reporte eKOGUI  a corte 30 de Junio de 2022 hay en total 55 procesos, sin embargo 2 de estos procesos corresponden a la vigencia 2019.
2. Los procesos no calificados, corresponden a los procesos que a la fecha no se las ha contestado la  demanda, a corte 30 de Junio hay 20 procesos calificados a la fecha 13/09/2022 hay 50 procesos calificados.</v>
      </c>
      <c r="BL3" s="60" t="str">
        <f>+PREJUDICIALES!F17</f>
        <v xml:space="preserve">Esta información fue validada con el registro eKOGUI del 15/09/2022, solo se reportan las conciliaciones prejudiciales a corte 30/06/2022
</v>
      </c>
      <c r="BM3" s="60" t="str">
        <f>+ARBITRAMENTOS!C13</f>
        <v>La Entidad no presenta arbitramentos a la fecha.</v>
      </c>
      <c r="BN3" s="60" t="str">
        <f>+PAGOS!F8</f>
        <v xml:space="preserve">La Entidad no tiene registros presupuestales a la fecha. </v>
      </c>
      <c r="BO3" s="60">
        <f>'Resumen General'!B23</f>
        <v>0</v>
      </c>
    </row>
    <row r="12" spans="1:67" x14ac:dyDescent="0.3">
      <c r="A12" s="60" t="s">
        <v>36</v>
      </c>
      <c r="B12" s="60" t="s">
        <v>15</v>
      </c>
      <c r="C12" s="63" t="s">
        <v>16</v>
      </c>
      <c r="D12" s="63" t="s">
        <v>6</v>
      </c>
      <c r="E12" s="63" t="s">
        <v>7</v>
      </c>
      <c r="F12" s="63" t="s">
        <v>17</v>
      </c>
      <c r="G12" s="63" t="s">
        <v>76</v>
      </c>
    </row>
    <row r="13" spans="1:67" x14ac:dyDescent="0.3">
      <c r="A13" s="60" t="str">
        <f t="shared" ref="A13:A18" si="0">$A$3</f>
        <v>UNIDAD ADMINISTRATIVA ESPECIAL DE JUSTICIA PENAL MILITAR Y POLICIAL</v>
      </c>
      <c r="B13" s="60" t="s">
        <v>0</v>
      </c>
      <c r="C13" s="60" t="str">
        <f>USUARIOS!C12</f>
        <v>Si</v>
      </c>
      <c r="D13" s="62">
        <f>USUARIOS!D12</f>
        <v>44608</v>
      </c>
      <c r="E13" s="60" t="str">
        <f>USUARIOS!E12</f>
        <v xml:space="preserve">LUZ DARY BETANCOUR MARIN </v>
      </c>
      <c r="F13" s="62">
        <f>USUARIOS!F12</f>
        <v>44610</v>
      </c>
      <c r="G13" s="60" t="str">
        <f>USUARIOS!G12</f>
        <v/>
      </c>
    </row>
    <row r="14" spans="1:67" x14ac:dyDescent="0.3">
      <c r="A14" s="60" t="str">
        <f t="shared" si="0"/>
        <v>UNIDAD ADMINISTRATIVA ESPECIAL DE JUSTICIA PENAL MILITAR Y POLICIAL</v>
      </c>
      <c r="B14" s="60" t="s">
        <v>1</v>
      </c>
      <c r="C14" s="60" t="str">
        <f>USUARIOS!C13</f>
        <v>Si</v>
      </c>
      <c r="D14" s="62">
        <f>USUARIOS!D13</f>
        <v>44483</v>
      </c>
      <c r="E14" s="60" t="str">
        <f>USUARIOS!E13</f>
        <v>JUAN CARLOS LOPEZ GOMEZ</v>
      </c>
      <c r="F14" s="62">
        <f>USUARIOS!F13</f>
        <v>44491</v>
      </c>
      <c r="G14" s="60" t="str">
        <f>USUARIOS!G13</f>
        <v/>
      </c>
    </row>
    <row r="15" spans="1:67" x14ac:dyDescent="0.3">
      <c r="A15" s="60" t="str">
        <f t="shared" si="0"/>
        <v>UNIDAD ADMINISTRATIVA ESPECIAL DE JUSTICIA PENAL MILITAR Y POLICIAL</v>
      </c>
      <c r="B15" s="60" t="s">
        <v>2</v>
      </c>
      <c r="C15" s="60" t="str">
        <f>USUARIOS!C14</f>
        <v>Si</v>
      </c>
      <c r="D15" s="62">
        <f>USUARIOS!D14</f>
        <v>44608</v>
      </c>
      <c r="E15" s="60" t="str">
        <f>USUARIOS!E14</f>
        <v xml:space="preserve">CLAUDIA PATRICIA MENDOZA HOYOS </v>
      </c>
      <c r="F15" s="62">
        <f>USUARIOS!F14</f>
        <v>44610</v>
      </c>
      <c r="G15" s="60" t="str">
        <f>USUARIOS!G14</f>
        <v/>
      </c>
    </row>
    <row r="16" spans="1:67" x14ac:dyDescent="0.3">
      <c r="A16" s="60" t="str">
        <f t="shared" si="0"/>
        <v>UNIDAD ADMINISTRATIVA ESPECIAL DE JUSTICIA PENAL MILITAR Y POLICIAL</v>
      </c>
      <c r="B16" s="60" t="s">
        <v>3</v>
      </c>
      <c r="C16" s="60" t="str">
        <f>USUARIOS!C15</f>
        <v>Si</v>
      </c>
      <c r="D16" s="62">
        <f>USUARIOS!D15</f>
        <v>44774</v>
      </c>
      <c r="E16" s="60" t="str">
        <f>USUARIOS!E15</f>
        <v>CRESCONIO BANQUEZ PERNA</v>
      </c>
      <c r="F16" s="62">
        <f>USUARIOS!F15</f>
        <v>44795</v>
      </c>
      <c r="G16" s="60" t="str">
        <f>USUARIOS!G15</f>
        <v/>
      </c>
    </row>
    <row r="17" spans="1:7" x14ac:dyDescent="0.3">
      <c r="A17" s="60" t="str">
        <f t="shared" si="0"/>
        <v>UNIDAD ADMINISTRATIVA ESPECIAL DE JUSTICIA PENAL MILITAR Y POLICIAL</v>
      </c>
      <c r="B17" s="60" t="s">
        <v>4</v>
      </c>
      <c r="C17" s="60" t="str">
        <f>USUARIOS!C16</f>
        <v>Si</v>
      </c>
      <c r="D17" s="62">
        <f>USUARIOS!D16</f>
        <v>44776</v>
      </c>
      <c r="E17" s="60" t="str">
        <f>USUARIOS!E16</f>
        <v xml:space="preserve">LIZETTE SYLVANA ALFONSO SANCHEZ </v>
      </c>
      <c r="F17" s="62">
        <f>USUARIOS!F16</f>
        <v>44517</v>
      </c>
      <c r="G17" s="60" t="str">
        <f>USUARIOS!G16</f>
        <v/>
      </c>
    </row>
    <row r="18" spans="1:7" x14ac:dyDescent="0.3">
      <c r="A18" s="60" t="str">
        <f t="shared" si="0"/>
        <v>UNIDAD ADMINISTRATIVA ESPECIAL DE JUSTICIA PENAL MILITAR Y POLICIAL</v>
      </c>
      <c r="B18" s="60" t="s">
        <v>5</v>
      </c>
      <c r="C18" s="60" t="str">
        <f>USUARIOS!C17</f>
        <v>Si</v>
      </c>
      <c r="D18" s="62">
        <f>USUARIOS!D17</f>
        <v>44782</v>
      </c>
      <c r="E18" s="60" t="str">
        <f>USUARIOS!E17</f>
        <v xml:space="preserve">LIZETTE SYLVANA ALFONSO SANCHEZ </v>
      </c>
      <c r="F18" s="62">
        <f>USUARIOS!F17</f>
        <v>44494</v>
      </c>
      <c r="G18" s="60" t="str">
        <f>USUARIOS!G17</f>
        <v/>
      </c>
    </row>
  </sheetData>
  <sheetProtection algorithmName="SHA-512" hashValue="OkHp+4/XyQ417CCrePCpuKk2J4yoW2NaRqgvmIK3t20ri1bTnLcw34YVhufy/GP0yo2lXzq+J5H4Wh5cptbQxg==" saltValue="CCA9SvlNPlPw9E6zyIvQQw==" spinCount="100000" sheet="1" objects="1" scenarios="1"/>
  <pageMargins left="0.7" right="0.7" top="0.75" bottom="0.75" header="0.3" footer="0.3"/>
  <pageSetup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Principal</vt:lpstr>
      <vt:lpstr>USUARIOS</vt:lpstr>
      <vt:lpstr>ABOGADOS</vt:lpstr>
      <vt:lpstr>JUDICIALES</vt:lpstr>
      <vt:lpstr>PREJUDICIALES</vt:lpstr>
      <vt:lpstr>ARBITRAMENTOS</vt:lpstr>
      <vt:lpstr>PAGOS</vt:lpstr>
      <vt:lpstr>Resumen General</vt:lpstr>
      <vt:lpstr>Base a pegar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Garzón Peraza</dc:creator>
  <cp:lastModifiedBy>Planeación</cp:lastModifiedBy>
  <dcterms:created xsi:type="dcterms:W3CDTF">2020-06-25T21:16:25Z</dcterms:created>
  <dcterms:modified xsi:type="dcterms:W3CDTF">2022-12-23T18:32:02Z</dcterms:modified>
</cp:coreProperties>
</file>