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66925"/>
  <mc:AlternateContent xmlns:mc="http://schemas.openxmlformats.org/markup-compatibility/2006">
    <mc:Choice Requires="x15">
      <x15ac:absPath xmlns:x15ac="http://schemas.microsoft.com/office/spreadsheetml/2010/11/ac" url="C:\Users\margali\OneDrive - Justicia Penal Militar\Escritorio\OFICINA DE CONTROL INTERNO DE GESTIÓN\2. INFORMES DE LEY\1. EKOGUI\2022\Segundo Semestre 2022_Marzo2023\Informe publicado\"/>
    </mc:Choice>
  </mc:AlternateContent>
  <xr:revisionPtr revIDLastSave="0" documentId="13_ncr:1_{32140A10-E0C9-4590-A5B7-FF6083A7005A}" xr6:coauthVersionLast="47" xr6:coauthVersionMax="47" xr10:uidLastSave="{00000000-0000-0000-0000-000000000000}"/>
  <workbookProtection workbookAlgorithmName="SHA-512" workbookHashValue="pGsBUlyeiFbjNLOEi3W9ckmAouaXcHnuSTTjXtITWHMABPZhSRs3L9q0fTuSFK0c2rudt6dyZ7iI7YO2KHFNVQ==" workbookSaltValue="VYuvd9mjgnjs5GK+KUOrsQ==" workbookSpinCount="100000" lockStructure="1"/>
  <bookViews>
    <workbookView xWindow="-120" yWindow="-120" windowWidth="29040" windowHeight="15840" tabRatio="777" activeTab="3"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definedNames>
    <definedName name="_xlnm.Print_Area" localSheetId="2">ABOGADOS!$B$2:$H$26</definedName>
    <definedName name="_xlnm.Print_Area" localSheetId="5">ARBITRAMENTOS!$B$2:$H$17</definedName>
    <definedName name="_xlnm.Print_Area" localSheetId="3">JUDICIALES!$B$2:$I$34</definedName>
    <definedName name="_xlnm.Print_Area" localSheetId="6">PAGOS!$B$2:$H$11</definedName>
    <definedName name="_xlnm.Print_Area" localSheetId="4">PREJUDICIALES!$B$2:$H$23</definedName>
    <definedName name="_xlnm.Print_Area" localSheetId="7">'Resumen General'!$B$1:$G$28</definedName>
    <definedName name="_xlnm.Print_Area" localSheetId="1">USUARIOS!$B$1:$G$19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<sst xmlns="http://schemas.openxmlformats.org/spreadsheetml/2006/main" count="697" uniqueCount="623">
  <si>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</si>
  <si>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</si>
  <si>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</si>
  <si>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</si>
  <si>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</si>
  <si>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</si>
  <si>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</si>
  <si>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</si>
  <si>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</si>
  <si>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</si>
  <si>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</si>
  <si>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</si>
  <si>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</si>
  <si>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</si>
  <si>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</si>
  <si>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</si>
  <si>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</si>
  <si>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</si>
  <si>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</si>
  <si>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</si>
  <si>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</si>
  <si>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</si>
  <si>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</si>
  <si>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</si>
  <si>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</si>
  <si>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</si>
  <si>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</si>
  <si>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</si>
  <si>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</si>
  <si>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</si>
  <si>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</si>
  <si>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</si>
  <si>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</si>
  <si>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</si>
  <si>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</si>
  <si>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</si>
  <si>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</si>
  <si>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</si>
  <si>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</si>
  <si>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</si>
  <si>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</si>
  <si>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</si>
  <si>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</si>
  <si>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</si>
  <si>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</si>
  <si>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</si>
  <si>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</si>
  <si>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</si>
  <si>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</si>
  <si>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</si>
  <si>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</si>
  <si>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</si>
  <si>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</si>
  <si>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</si>
  <si>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</si>
  <si>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</si>
  <si>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</si>
  <si>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</si>
  <si>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</si>
  <si>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</si>
  <si>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</si>
  <si>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</si>
  <si>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</si>
  <si>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</si>
  <si>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</si>
  <si>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</si>
  <si>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</si>
  <si>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</si>
  <si>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</si>
  <si>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</si>
  <si>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</si>
  <si>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</si>
  <si>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</si>
  <si>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</si>
  <si>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</si>
  <si>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</si>
  <si>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</si>
  <si>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</si>
  <si>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</si>
  <si>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</si>
  <si>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</si>
  <si>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</si>
  <si>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</si>
  <si>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</si>
  <si>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</si>
  <si>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</si>
  <si>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</si>
  <si>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</si>
  <si>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</si>
  <si>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</si>
  <si>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</si>
  <si>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</si>
  <si>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</si>
  <si>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</si>
  <si>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</si>
  <si>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</si>
  <si>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</si>
  <si>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</si>
  <si>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</si>
  <si>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</si>
  <si>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</si>
  <si>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</si>
  <si>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</si>
  <si>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</si>
  <si>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</si>
  <si>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</si>
  <si>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</si>
  <si>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</si>
  <si>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</si>
  <si>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</si>
  <si>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</si>
  <si>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</si>
  <si>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</si>
  <si>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</si>
  <si>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</si>
  <si>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</si>
  <si>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</si>
  <si>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</si>
  <si>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</si>
  <si>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</si>
  <si>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</si>
  <si>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</si>
  <si>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</si>
  <si>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</si>
  <si>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</si>
  <si>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</si>
  <si>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</si>
  <si>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</si>
  <si>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</si>
  <si>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</si>
  <si>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</si>
  <si>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</si>
  <si>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</si>
  <si>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</si>
  <si>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</si>
  <si>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</si>
  <si>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</si>
  <si>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</si>
  <si>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</si>
  <si>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</si>
  <si>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</si>
  <si>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</si>
  <si>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</si>
  <si>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</si>
  <si>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</si>
  <si>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</si>
  <si>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</si>
  <si>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</si>
  <si>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</si>
  <si>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</si>
  <si>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</si>
  <si>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</si>
  <si>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</si>
  <si>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</si>
  <si>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</si>
  <si>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</si>
  <si>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</si>
  <si>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</si>
  <si>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</si>
  <si>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</si>
  <si>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</si>
  <si>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</si>
  <si>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</si>
  <si>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</si>
  <si>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</si>
  <si>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</si>
  <si>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</si>
  <si>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</si>
  <si>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</si>
  <si>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</si>
  <si>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</si>
  <si>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</si>
  <si>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</si>
  <si>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</si>
  <si>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</si>
  <si>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</si>
  <si>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</si>
  <si>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</si>
  <si>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</si>
  <si>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</si>
  <si>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</si>
  <si>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</si>
  <si>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</si>
  <si>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</si>
  <si>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</si>
  <si>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</si>
  <si>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</si>
  <si>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</si>
  <si>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</si>
  <si>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</si>
  <si>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</si>
  <si>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</si>
  <si>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</si>
  <si>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</si>
  <si>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</si>
  <si>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</si>
  <si>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</si>
  <si>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</si>
  <si>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</si>
  <si>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</si>
  <si>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</si>
  <si>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</si>
  <si>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</si>
  <si>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</si>
  <si>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</si>
  <si>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</si>
  <si>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</si>
  <si>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</si>
  <si>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</si>
  <si>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</si>
  <si>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</si>
  <si>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</si>
  <si>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</si>
  <si>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</si>
  <si>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</si>
  <si>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</si>
  <si>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</si>
  <si>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</si>
  <si>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</si>
  <si>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</si>
  <si>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</si>
  <si>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</si>
  <si>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</si>
  <si>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</si>
  <si>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</si>
  <si>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</si>
  <si>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</si>
  <si>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</si>
  <si>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</si>
  <si>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</si>
  <si>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</si>
  <si>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</si>
  <si>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</si>
  <si>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</si>
  <si>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</si>
  <si>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</si>
  <si>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</si>
  <si>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</si>
  <si>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</si>
  <si>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</si>
  <si>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</si>
  <si>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</si>
  <si>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</si>
  <si>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</si>
  <si>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</si>
  <si>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</si>
  <si>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</si>
  <si>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</si>
  <si>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</si>
  <si>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</si>
  <si>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</si>
  <si>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</si>
  <si>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</si>
  <si>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</si>
  <si>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</si>
  <si>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</si>
  <si>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</si>
  <si>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</si>
  <si>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</si>
  <si>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</si>
  <si>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</si>
  <si>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</si>
  <si>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</si>
  <si>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</si>
  <si>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</si>
  <si>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</si>
  <si>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</si>
  <si>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</si>
  <si>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</si>
  <si>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</si>
  <si>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</si>
  <si>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</si>
  <si>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</si>
  <si>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</si>
  <si>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</si>
  <si>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</si>
  <si>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</si>
  <si>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</si>
  <si>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</si>
  <si>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</si>
  <si>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</si>
  <si>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</si>
  <si>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</si>
  <si>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</si>
  <si>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</si>
  <si>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</si>
  <si>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</si>
  <si>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</si>
  <si>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</si>
  <si>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</si>
  <si>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</si>
  <si>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</si>
  <si>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</si>
  <si>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</si>
  <si>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</si>
  <si>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</si>
  <si>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</si>
  <si>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</si>
  <si>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</si>
  <si>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</si>
  <si>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</si>
  <si>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</si>
  <si>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</si>
  <si>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</si>
  <si>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</si>
  <si>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</si>
  <si>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</si>
  <si>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</si>
  <si>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</si>
  <si>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</si>
  <si>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</si>
  <si>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</si>
  <si>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</si>
  <si>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</si>
  <si>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</si>
  <si>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</si>
  <si>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</si>
  <si>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</si>
  <si>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</si>
  <si>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</si>
  <si>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</si>
  <si>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</si>
  <si>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</si>
  <si>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</si>
  <si>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</si>
  <si>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</si>
  <si>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</si>
  <si>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</si>
  <si>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</si>
  <si>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</si>
  <si>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</si>
  <si>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</si>
  <si>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</si>
  <si>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</si>
  <si>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</si>
  <si>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</si>
  <si>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</si>
  <si>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</si>
  <si>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</si>
  <si>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</si>
  <si>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</si>
  <si>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</si>
  <si>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</si>
  <si>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</si>
  <si>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</si>
  <si>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</si>
  <si>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</si>
  <si>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</si>
  <si>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</si>
  <si>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</si>
  <si>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</si>
  <si>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</si>
  <si>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</si>
  <si>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</si>
  <si>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</si>
  <si>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</si>
  <si>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</si>
  <si>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</si>
  <si>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</si>
  <si>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</si>
  <si>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</si>
  <si>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</si>
  <si>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</si>
  <si>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</si>
  <si>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</si>
  <si>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</si>
  <si>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</si>
  <si>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</si>
  <si>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</si>
  <si>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</si>
  <si>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</si>
  <si>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</si>
  <si>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</si>
  <si>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</si>
  <si>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</si>
  <si>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</si>
  <si>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</si>
  <si>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</si>
  <si>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</si>
  <si>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</si>
  <si>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</si>
  <si>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</si>
  <si>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</si>
  <si>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</si>
  <si>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</si>
  <si>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</si>
  <si>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</si>
  <si>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</si>
  <si>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</si>
  <si>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</si>
  <si>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</si>
  <si>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</si>
  <si>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</si>
  <si>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</si>
  <si>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</si>
  <si>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</si>
  <si>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</si>
  <si>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</si>
  <si>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</si>
  <si>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</si>
  <si>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</si>
  <si>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</si>
  <si>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</si>
  <si>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</si>
  <si>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</si>
  <si>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</si>
  <si>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</si>
  <si>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</si>
  <si>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</si>
  <si>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</si>
  <si>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</si>
  <si>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</si>
  <si>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</si>
  <si>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</si>
  <si>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</si>
  <si>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</si>
  <si>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</si>
  <si>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</si>
  <si>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</si>
  <si>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</si>
  <si>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</si>
  <si>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</si>
  <si>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</si>
  <si>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</si>
  <si>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</si>
  <si>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</si>
  <si>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</si>
  <si>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</si>
  <si>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</si>
  <si>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</si>
  <si>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</si>
  <si>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</si>
  <si>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</si>
  <si>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</si>
  <si>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</si>
  <si>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</si>
  <si>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</si>
  <si>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</si>
  <si>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</si>
  <si>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</si>
  <si>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</si>
  <si>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</si>
  <si>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</si>
  <si>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</si>
  <si>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</si>
  <si>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</si>
  <si>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</si>
  <si>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</si>
  <si>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</si>
  <si>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</si>
  <si>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</si>
  <si>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</si>
  <si>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</si>
  <si>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</si>
  <si>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</si>
  <si>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</si>
  <si>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</si>
  <si>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</si>
  <si>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</si>
  <si>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</si>
  <si>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</si>
  <si>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</si>
  <si>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</si>
  <si>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</si>
  <si>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</si>
  <si>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</si>
  <si>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</si>
  <si>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</si>
  <si>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</si>
  <si>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</si>
  <si>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</si>
  <si>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</si>
  <si>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</si>
  <si>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</si>
  <si>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</si>
  <si>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</si>
  <si>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</si>
  <si>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</si>
  <si>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</si>
  <si>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</si>
  <si>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</si>
  <si>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</si>
  <si>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</si>
  <si>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</si>
  <si>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</si>
  <si>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</si>
  <si>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</si>
  <si>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</si>
  <si>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</si>
  <si>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</si>
  <si>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</si>
  <si>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</si>
  <si>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</si>
  <si>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</si>
  <si>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</si>
  <si>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</si>
  <si>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</si>
  <si>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</si>
  <si>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</si>
  <si>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</si>
  <si>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</si>
  <si>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</si>
  <si>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</si>
  <si>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</si>
  <si>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</si>
  <si>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</si>
  <si>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</si>
  <si>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</si>
  <si>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</si>
  <si>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</si>
  <si>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</si>
  <si>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</si>
  <si>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</si>
  <si>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</si>
  <si>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</si>
  <si>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</si>
  <si>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</si>
  <si>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</si>
  <si>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</si>
  <si>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</si>
  <si>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</si>
  <si>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</si>
  <si>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</si>
  <si>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</si>
  <si>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</si>
  <si>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</si>
  <si>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</si>
  <si>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</si>
  <si>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</si>
  <si>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</si>
  <si>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</si>
  <si>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</si>
  <si>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</si>
  <si>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</si>
  <si>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</si>
  <si>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</si>
  <si>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</si>
  <si>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</si>
  <si>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</si>
  <si>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</si>
  <si>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</si>
  <si>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</si>
  <si>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</si>
  <si>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</si>
  <si>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</si>
  <si>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</si>
  <si>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</si>
  <si>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</si>
  <si>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</si>
  <si>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</si>
  <si>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</si>
  <si>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</si>
  <si>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</si>
  <si>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</si>
  <si>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</si>
  <si>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</si>
  <si>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</si>
  <si>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</si>
  <si>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</si>
  <si>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</si>
  <si>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</si>
  <si>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</si>
  <si>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</si>
  <si>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</si>
  <si>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</si>
  <si>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</si>
  <si>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</si>
  <si>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</si>
  <si>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</si>
  <si>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</si>
  <si>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</si>
  <si>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</si>
  <si>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</si>
  <si>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</si>
  <si>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</si>
  <si>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</si>
  <si>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</si>
  <si>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</si>
  <si>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</si>
  <si>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</si>
  <si>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</si>
  <si>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</si>
  <si>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</si>
  <si>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</si>
  <si>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</si>
  <si>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</si>
  <si>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</si>
  <si>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</si>
  <si>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</si>
  <si>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</si>
  <si>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</si>
  <si>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</si>
  <si>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</si>
  <si>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</si>
  <si>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</si>
  <si>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</si>
  <si>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</si>
  <si>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</si>
  <si>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</si>
  <si>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</si>
  <si>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</si>
  <si>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</si>
  <si>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</si>
  <si>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</si>
  <si>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</si>
  <si>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</si>
  <si>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</si>
  <si>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</si>
  <si>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</si>
  <si>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</si>
  <si>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LUZ DARY BETANCOURT MARIN</t>
  </si>
  <si>
    <t>JUAN CARLOS LOPEZ GOMEZ</t>
  </si>
  <si>
    <t xml:space="preserve">CLAUDIA PATRICIA MENDOZA HOYOS </t>
  </si>
  <si>
    <t xml:space="preserve">JOSE REYES RODRIGUEZ CASAS </t>
  </si>
  <si>
    <t>MARIA CAMILA CASTELLANOS SANTAMARIA</t>
  </si>
  <si>
    <t>LIZETTE SYLVANA ALFONSO SANCHEZ</t>
  </si>
  <si>
    <t xml:space="preserve">No se registra el campo "Remuneración básica mensual" teniendo en cuenta que son funcionarios de planta. </t>
  </si>
  <si>
    <t>Los procesos activos con estado terminado en ekogui se reportan a corte 31/12/2022.</t>
  </si>
  <si>
    <t>La Entidad no presenta arbitramentos a la fecha.</t>
  </si>
  <si>
    <t xml:space="preserve">La Entidad no tiene registros presepuestales a la fecha. </t>
  </si>
  <si>
    <t>José Reyes Rodríguez Casas</t>
  </si>
  <si>
    <t xml:space="preserve">
Se diligencia la información con el reporte descargado del sistema Ekogui del mes de marzo, realizando la revisón de las conciliaciones prejudiciales en el período comprendido entre el 01 de julio al 31 de diciembre 2022.</t>
  </si>
  <si>
    <t>La revisión se realiza a corte 31 de Diciembre de 2022, sin embargo, la plantilla se diligencia el 23 de marzo de 2023, teniendo en cuenta el plazo dado a esta Entidad por la Agencia Nacional de Defensa Jurídica del Estado - Dirección de Gestión de Información.
Los usuarios se encuentran capacitados en eKOGUI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</si>
</sst>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zoomScaleNormal="100" workbookViewId="0">
      <selection activeCell="H24" sqref="H24"/>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74</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86</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5:T19"/>
  <sheetViews>
    <sheetView zoomScaleNormal="100" workbookViewId="0">
      <selection activeCell="E22" sqref="E22"/>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104</v>
      </c>
      <c r="C7" s="83"/>
      <c r="D7" s="83"/>
      <c r="E7" s="83"/>
      <c r="F7" s="83"/>
      <c r="G7" s="84"/>
      <c r="T7" s="1" t="s">
        <v>12</v>
      </c>
    </row>
    <row r="8" spans="2:20" ht="15.75" thickBot="1" x14ac:dyDescent="0.3">
      <c r="B8" s="13"/>
      <c r="D8" s="90" t="s">
        <v>142</v>
      </c>
      <c r="E8" s="90"/>
      <c r="G8" s="14"/>
      <c r="T8" s="1" t="s">
        <v>13</v>
      </c>
    </row>
    <row r="9" spans="2:20" ht="15.75" thickBot="1" x14ac:dyDescent="0.3">
      <c r="B9" s="88" t="s">
        <v>106</v>
      </c>
      <c r="C9" s="89"/>
      <c r="D9" s="69">
        <v>45008</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44608</v>
      </c>
      <c r="E12" s="68" t="s">
        <v>610</v>
      </c>
      <c r="F12" s="69">
        <v>44610</v>
      </c>
      <c r="G12" s="70" t="str">
        <f t="shared" ref="G12:G15" si="0">+IF(C12="Si",IF(F12&lt;$G$10,"DESACTUALIZADO",""),"")</f>
        <v/>
      </c>
      <c r="H12" s="36">
        <f t="shared" ref="H12:H17" si="1">+IF(C12="N/A",1,0)</f>
        <v>0</v>
      </c>
      <c r="I12" s="36">
        <f t="shared" ref="I12:I17" si="2">+IF(C12="Si",1,0)</f>
        <v>1</v>
      </c>
      <c r="J12" s="36">
        <f t="shared" ref="J12:J17" si="3">+IF(C12="No",1,0)</f>
        <v>0</v>
      </c>
    </row>
    <row r="13" spans="2:20" x14ac:dyDescent="0.25">
      <c r="B13" s="19" t="s">
        <v>1</v>
      </c>
      <c r="C13" s="68" t="s">
        <v>12</v>
      </c>
      <c r="D13" s="69">
        <v>44483</v>
      </c>
      <c r="E13" s="68" t="s">
        <v>611</v>
      </c>
      <c r="F13" s="69">
        <v>44491</v>
      </c>
      <c r="G13" s="70" t="str">
        <f t="shared" si="0"/>
        <v/>
      </c>
      <c r="H13" s="36">
        <f t="shared" si="1"/>
        <v>0</v>
      </c>
      <c r="I13" s="36">
        <f t="shared" si="2"/>
        <v>1</v>
      </c>
      <c r="J13" s="36">
        <f t="shared" si="3"/>
        <v>0</v>
      </c>
    </row>
    <row r="14" spans="2:20" x14ac:dyDescent="0.25">
      <c r="B14" s="19" t="s">
        <v>2</v>
      </c>
      <c r="C14" s="68" t="s">
        <v>12</v>
      </c>
      <c r="D14" s="69">
        <v>44608</v>
      </c>
      <c r="E14" s="68" t="s">
        <v>612</v>
      </c>
      <c r="F14" s="69">
        <v>44610</v>
      </c>
      <c r="G14" s="70" t="str">
        <f t="shared" si="0"/>
        <v/>
      </c>
      <c r="H14" s="36">
        <f t="shared" si="1"/>
        <v>0</v>
      </c>
      <c r="I14" s="36">
        <f t="shared" si="2"/>
        <v>1</v>
      </c>
      <c r="J14" s="36">
        <f t="shared" si="3"/>
        <v>0</v>
      </c>
      <c r="T14" s="41">
        <v>43545</v>
      </c>
    </row>
    <row r="15" spans="2:20" x14ac:dyDescent="0.25">
      <c r="B15" s="19" t="s">
        <v>3</v>
      </c>
      <c r="C15" s="68" t="s">
        <v>12</v>
      </c>
      <c r="D15" s="69">
        <v>44883</v>
      </c>
      <c r="E15" s="68" t="s">
        <v>613</v>
      </c>
      <c r="F15" s="69"/>
      <c r="G15" s="70" t="str">
        <f t="shared" si="0"/>
        <v>DESACTUALIZADO</v>
      </c>
      <c r="H15" s="36">
        <f t="shared" si="1"/>
        <v>0</v>
      </c>
      <c r="I15" s="36">
        <f t="shared" si="2"/>
        <v>1</v>
      </c>
      <c r="J15" s="36">
        <f t="shared" si="3"/>
        <v>0</v>
      </c>
    </row>
    <row r="16" spans="2:20" x14ac:dyDescent="0.25">
      <c r="B16" s="19" t="s">
        <v>4</v>
      </c>
      <c r="C16" s="68" t="s">
        <v>12</v>
      </c>
      <c r="D16" s="69">
        <v>44882</v>
      </c>
      <c r="E16" s="68" t="s">
        <v>614</v>
      </c>
      <c r="F16" s="69">
        <v>44603</v>
      </c>
      <c r="G16" s="70" t="str">
        <f t="shared" ref="G16:G17" si="4">+IF(C16="Si",IF(F16&lt;$G$10,"DESACTUALIZADO",""),"")</f>
        <v/>
      </c>
      <c r="H16" s="36">
        <f t="shared" si="1"/>
        <v>0</v>
      </c>
      <c r="I16" s="36">
        <f t="shared" si="2"/>
        <v>1</v>
      </c>
      <c r="J16" s="36">
        <f t="shared" si="3"/>
        <v>0</v>
      </c>
    </row>
    <row r="17" spans="2:10" x14ac:dyDescent="0.25">
      <c r="B17" s="19" t="s">
        <v>5</v>
      </c>
      <c r="C17" s="68" t="s">
        <v>12</v>
      </c>
      <c r="D17" s="69">
        <v>44782</v>
      </c>
      <c r="E17" s="68" t="s">
        <v>615</v>
      </c>
      <c r="F17" s="69">
        <v>44602</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5" t="s">
        <v>622</v>
      </c>
      <c r="D19" s="86"/>
      <c r="E19" s="86"/>
      <c r="F19" s="86"/>
      <c r="G19" s="87"/>
    </row>
  </sheetData>
  <sheetProtection algorithmName="SHA-512" hashValue="LefR+1j3lkfBnJ1CHpsvBn1dWwNV30C3U97EVila/EZWqvWqN5bVJi6PtzxKYic/ShUrW1RvG/dP1ucHZt+P3A==" saltValue="9ESmtLk3doGBotsuVuYyrQ==" spinCount="100000" sheet="1" objects="1" scenarios="1"/>
  <dataConsolidate/>
  <mergeCells count="4">
    <mergeCell ref="B7:G7"/>
    <mergeCell ref="C19:G19"/>
    <mergeCell ref="B9:C9"/>
    <mergeCell ref="D8:E8"/>
  </mergeCells>
  <conditionalFormatting sqref="C12:C17">
    <cfRule type="containsText" dxfId="36" priority="20" operator="containsText" text="N/A">
      <formula>NOT(ISERROR(SEARCH("N/A",C12)))</formula>
    </cfRule>
  </conditionalFormatting>
  <conditionalFormatting sqref="C19">
    <cfRule type="containsBlanks" dxfId="35" priority="21">
      <formula>LEN(TRIM(C19))=0</formula>
    </cfRule>
  </conditionalFormatting>
  <conditionalFormatting sqref="C12:F17">
    <cfRule type="containsBlanks" dxfId="34" priority="22">
      <formula>LEN(TRIM(C12))=0</formula>
    </cfRule>
  </conditionalFormatting>
  <conditionalFormatting sqref="D9">
    <cfRule type="containsBlanks" dxfId="33" priority="27">
      <formula>LEN(TRIM(D9))=0</formula>
    </cfRule>
  </conditionalFormatting>
  <conditionalFormatting sqref="D13:D17 D12:F12">
    <cfRule type="expression" dxfId="32" priority="16">
      <formula>OR($C$12="No",$C$12="N/A")</formula>
    </cfRule>
  </conditionalFormatting>
  <conditionalFormatting sqref="D13:F13">
    <cfRule type="expression" dxfId="31" priority="13">
      <formula>OR($C$13="No",$C$13="N/A")</formula>
    </cfRule>
  </conditionalFormatting>
  <conditionalFormatting sqref="D14:F14">
    <cfRule type="expression" dxfId="30" priority="15">
      <formula>OR($C$14="No",$C$14="N/A")</formula>
    </cfRule>
  </conditionalFormatting>
  <conditionalFormatting sqref="D15:F15">
    <cfRule type="expression" dxfId="29" priority="11">
      <formula>OR($C$15="No",$C$15="N/A")</formula>
    </cfRule>
  </conditionalFormatting>
  <conditionalFormatting sqref="D16:F16">
    <cfRule type="expression" dxfId="28" priority="10">
      <formula>OR($C$16="No",$C$16="N/A")</formula>
    </cfRule>
  </conditionalFormatting>
  <conditionalFormatting sqref="D17:F17">
    <cfRule type="expression" dxfId="27" priority="9">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45012</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A3B0B54B-0E4D-48C7-8A2E-DBD17FF06A92}">
      <formula1>40544</formula1>
      <formula2>45012</formula2>
    </dataValidation>
  </dataValidations>
  <pageMargins left="0.7" right="0.7" top="0.75" bottom="0.75" header="0.3" footer="0.3"/>
  <pageSetup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V26"/>
  <sheetViews>
    <sheetView showGridLines="0" zoomScaleNormal="100" workbookViewId="0">
      <selection activeCell="D29" sqref="D29"/>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8</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45008</v>
      </c>
      <c r="E7" s="24"/>
      <c r="F7" s="91" t="str">
        <f>"Seleccione una muestra de "&amp;V3&amp;" abogados activos y complete la siguiente tabla"</f>
        <v>Seleccione una muestra de 8 abogados activos y complete la siguiente tabla</v>
      </c>
      <c r="G7" s="92"/>
      <c r="H7" s="27"/>
    </row>
    <row r="8" spans="2:22" x14ac:dyDescent="0.25">
      <c r="B8" s="13"/>
      <c r="F8" s="93"/>
      <c r="G8" s="94"/>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8</v>
      </c>
      <c r="H10" s="14"/>
    </row>
    <row r="11" spans="2:22" x14ac:dyDescent="0.25">
      <c r="B11" s="13"/>
      <c r="C11" s="18" t="s">
        <v>148</v>
      </c>
      <c r="D11" s="68">
        <v>8</v>
      </c>
      <c r="E11"/>
      <c r="F11" s="18" t="s">
        <v>91</v>
      </c>
      <c r="G11" s="68">
        <v>8</v>
      </c>
      <c r="H11" s="14"/>
    </row>
    <row r="12" spans="2:22" x14ac:dyDescent="0.25">
      <c r="B12" s="13"/>
      <c r="C12" s="18" t="s">
        <v>22</v>
      </c>
      <c r="D12" s="68">
        <v>8</v>
      </c>
      <c r="E12"/>
      <c r="F12" s="18" t="s">
        <v>92</v>
      </c>
      <c r="G12" s="68">
        <v>8</v>
      </c>
      <c r="H12" s="14"/>
    </row>
    <row r="13" spans="2:22" x14ac:dyDescent="0.25">
      <c r="B13" s="13"/>
      <c r="C13" s="18" t="s">
        <v>26</v>
      </c>
      <c r="D13" s="68">
        <v>8</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0</v>
      </c>
      <c r="E17"/>
      <c r="F17" s="18" t="s">
        <v>105</v>
      </c>
      <c r="G17" s="68">
        <v>8</v>
      </c>
      <c r="H17" s="14"/>
    </row>
    <row r="18" spans="2:8" x14ac:dyDescent="0.25">
      <c r="B18" s="13"/>
      <c r="C18" s="18" t="s">
        <v>164</v>
      </c>
      <c r="D18" s="68">
        <v>0</v>
      </c>
      <c r="E18"/>
      <c r="F18" s="37" t="s">
        <v>76</v>
      </c>
      <c r="G18" s="68">
        <v>0</v>
      </c>
      <c r="H18" s="14"/>
    </row>
    <row r="19" spans="2:8" x14ac:dyDescent="0.25">
      <c r="B19" s="13"/>
      <c r="C19" s="49"/>
      <c r="E19"/>
      <c r="F19" s="18" t="s">
        <v>95</v>
      </c>
      <c r="G19" s="68">
        <v>0</v>
      </c>
      <c r="H19" s="14"/>
    </row>
    <row r="20" spans="2:8" x14ac:dyDescent="0.25">
      <c r="B20" s="13"/>
      <c r="C20" s="49"/>
      <c r="E20"/>
      <c r="F20" s="18" t="s">
        <v>25</v>
      </c>
      <c r="G20" s="68">
        <v>0</v>
      </c>
      <c r="H20" s="14"/>
    </row>
    <row r="21" spans="2:8" x14ac:dyDescent="0.25">
      <c r="B21" s="13"/>
      <c r="C21" s="49" t="s">
        <v>94</v>
      </c>
      <c r="E21"/>
      <c r="F21"/>
      <c r="G21"/>
      <c r="H21" s="14"/>
    </row>
    <row r="22" spans="2:8" x14ac:dyDescent="0.25">
      <c r="B22" s="13"/>
      <c r="C22" s="95" t="s">
        <v>616</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RzSEJorcYJG/3la7X5MhnOUngQYocwZGrt3LeiOTciEfuX+hdhf2fH6S0SAdLgeaLzzWHCN6BbZMkNnO5sfMRA==" saltValue="0RUMNc/aNPE3ene3uUH2wA=="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45012</formula2>
    </dataValidation>
  </dataValidations>
  <pageMargins left="0.7" right="0.7" top="0.75" bottom="0.75" header="0.3" footer="0.3"/>
  <pageSetup scale="7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W34"/>
  <sheetViews>
    <sheetView showGridLines="0" tabSelected="1" zoomScaleNormal="100" workbookViewId="0">
      <selection activeCell="F25" sqref="F25:H25"/>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0</v>
      </c>
    </row>
    <row r="4" spans="2:23" x14ac:dyDescent="0.25">
      <c r="B4" s="13"/>
      <c r="I4" s="14"/>
    </row>
    <row r="5" spans="2:23" ht="9" customHeight="1" x14ac:dyDescent="0.25">
      <c r="B5" s="13"/>
      <c r="I5" s="14"/>
    </row>
    <row r="6" spans="2:23" ht="19.5" customHeight="1" x14ac:dyDescent="0.25">
      <c r="B6" s="13"/>
      <c r="C6" s="108" t="s">
        <v>65</v>
      </c>
      <c r="D6" s="108"/>
      <c r="E6" s="108"/>
      <c r="F6" s="108"/>
      <c r="G6" s="108"/>
      <c r="H6" s="108"/>
      <c r="I6" s="27"/>
    </row>
    <row r="7" spans="2:23" x14ac:dyDescent="0.25">
      <c r="B7" s="13"/>
      <c r="E7" s="71" t="s">
        <v>142</v>
      </c>
      <c r="I7" s="14"/>
      <c r="U7" s="1" t="s">
        <v>13</v>
      </c>
    </row>
    <row r="8" spans="2:23" x14ac:dyDescent="0.25">
      <c r="B8" s="13"/>
      <c r="C8" s="21" t="s">
        <v>106</v>
      </c>
      <c r="D8" s="69">
        <v>45008</v>
      </c>
      <c r="E8"/>
      <c r="F8" s="31" t="s">
        <v>101</v>
      </c>
      <c r="G8" s="76" t="s">
        <v>18</v>
      </c>
      <c r="I8" s="14"/>
      <c r="U8" s="1" t="s">
        <v>14</v>
      </c>
    </row>
    <row r="9" spans="2:23" x14ac:dyDescent="0.25">
      <c r="B9" s="13"/>
      <c r="E9"/>
      <c r="F9" s="18" t="s">
        <v>151</v>
      </c>
      <c r="G9" s="68">
        <v>0</v>
      </c>
      <c r="I9" s="14"/>
    </row>
    <row r="10" spans="2:23" x14ac:dyDescent="0.25">
      <c r="B10" s="13"/>
      <c r="C10" s="21" t="s">
        <v>166</v>
      </c>
      <c r="D10" s="21" t="s">
        <v>23</v>
      </c>
      <c r="E10"/>
      <c r="F10" s="18" t="s">
        <v>57</v>
      </c>
      <c r="G10" s="68">
        <v>0</v>
      </c>
      <c r="I10" s="14"/>
    </row>
    <row r="11" spans="2:23" x14ac:dyDescent="0.25">
      <c r="B11" s="13"/>
      <c r="C11" s="18" t="s">
        <v>149</v>
      </c>
      <c r="D11" s="68">
        <v>82</v>
      </c>
      <c r="E11"/>
      <c r="F11" s="18" t="s">
        <v>78</v>
      </c>
      <c r="G11" s="68">
        <v>0</v>
      </c>
      <c r="I11" s="14"/>
    </row>
    <row r="12" spans="2:23" x14ac:dyDescent="0.25">
      <c r="B12" s="13"/>
      <c r="C12" s="18" t="s">
        <v>28</v>
      </c>
      <c r="D12" s="68">
        <v>82</v>
      </c>
      <c r="E12"/>
      <c r="F12" s="32" t="s">
        <v>171</v>
      </c>
      <c r="I12" s="14"/>
    </row>
    <row r="13" spans="2:23" x14ac:dyDescent="0.25">
      <c r="B13" s="13"/>
      <c r="C13" s="18" t="s">
        <v>77</v>
      </c>
      <c r="D13" s="68">
        <v>0</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82</v>
      </c>
      <c r="I15" s="14"/>
    </row>
    <row r="16" spans="2:23" x14ac:dyDescent="0.25">
      <c r="B16" s="13"/>
      <c r="C16" s="18" t="s">
        <v>168</v>
      </c>
      <c r="D16" s="68">
        <v>0</v>
      </c>
      <c r="E16"/>
      <c r="F16" s="18" t="s">
        <v>174</v>
      </c>
      <c r="G16" s="68">
        <v>75</v>
      </c>
      <c r="I16" s="14"/>
    </row>
    <row r="17" spans="2:9" x14ac:dyDescent="0.25">
      <c r="B17" s="13"/>
      <c r="C17" s="18" t="s">
        <v>169</v>
      </c>
      <c r="D17" s="68">
        <v>0</v>
      </c>
      <c r="E17"/>
      <c r="F17" s="18" t="s">
        <v>175</v>
      </c>
      <c r="G17" s="68">
        <v>1</v>
      </c>
      <c r="I17" s="14"/>
    </row>
    <row r="18" spans="2:9" x14ac:dyDescent="0.25">
      <c r="B18" s="13"/>
      <c r="C18" s="32" t="s">
        <v>147</v>
      </c>
      <c r="E18"/>
      <c r="F18" s="18" t="s">
        <v>152</v>
      </c>
      <c r="G18" s="68">
        <v>6</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2</v>
      </c>
      <c r="E21"/>
      <c r="F21" s="18" t="s">
        <v>60</v>
      </c>
      <c r="G21" s="68">
        <v>43</v>
      </c>
      <c r="H21" s="68">
        <v>1</v>
      </c>
      <c r="I21" s="14"/>
    </row>
    <row r="22" spans="2:9" ht="15" customHeight="1" x14ac:dyDescent="0.25">
      <c r="B22" s="13"/>
      <c r="C22" s="51" t="s">
        <v>150</v>
      </c>
      <c r="D22" s="68">
        <v>2</v>
      </c>
      <c r="E22"/>
      <c r="F22" s="18" t="s">
        <v>61</v>
      </c>
      <c r="G22" s="68">
        <v>18</v>
      </c>
      <c r="H22" s="68">
        <v>0</v>
      </c>
      <c r="I22" s="14"/>
    </row>
    <row r="23" spans="2:9" x14ac:dyDescent="0.25">
      <c r="B23" s="13"/>
      <c r="C23" s="77" t="s">
        <v>609</v>
      </c>
      <c r="D23" s="57"/>
      <c r="E23"/>
      <c r="F23" s="18" t="s">
        <v>62</v>
      </c>
      <c r="G23" s="68">
        <v>9</v>
      </c>
      <c r="H23" s="68">
        <v>0</v>
      </c>
      <c r="I23" s="14"/>
    </row>
    <row r="24" spans="2:9" x14ac:dyDescent="0.25">
      <c r="B24" s="13"/>
      <c r="E24"/>
      <c r="F24" s="18" t="s">
        <v>63</v>
      </c>
      <c r="G24" s="68">
        <v>6</v>
      </c>
      <c r="H24" s="68">
        <v>0</v>
      </c>
      <c r="I24" s="14"/>
    </row>
    <row r="25" spans="2:9" ht="30" customHeight="1" x14ac:dyDescent="0.25">
      <c r="B25" s="13"/>
      <c r="C25" s="59" t="str">
        <f>"Seleccione "&amp;W3&amp;" procesos teminados en el  segundose semestre de 2022 y llene la siguiente tabla:"</f>
        <v>Seleccione 0 procesos teminados en el  segundose semestre de 2022 y llene la siguiente tabla:</v>
      </c>
      <c r="D25" s="54"/>
      <c r="E25"/>
      <c r="F25" s="109" t="s">
        <v>172</v>
      </c>
      <c r="G25" s="109"/>
      <c r="H25" s="109"/>
      <c r="I25" s="14"/>
    </row>
    <row r="26" spans="2:9" ht="15.75" thickBot="1" x14ac:dyDescent="0.3">
      <c r="B26" s="13"/>
      <c r="C26" s="55"/>
      <c r="D26" s="56"/>
      <c r="E26"/>
      <c r="F26" s="52"/>
      <c r="I26" s="14"/>
    </row>
    <row r="27" spans="2:9" x14ac:dyDescent="0.25">
      <c r="B27" s="13"/>
      <c r="C27" s="42" t="s">
        <v>88</v>
      </c>
      <c r="D27" s="42" t="s">
        <v>23</v>
      </c>
      <c r="E27"/>
      <c r="F27" s="104" t="s">
        <v>87</v>
      </c>
      <c r="G27" s="105"/>
      <c r="H27" s="106"/>
      <c r="I27" s="14"/>
    </row>
    <row r="28" spans="2:9" x14ac:dyDescent="0.25">
      <c r="B28" s="13"/>
      <c r="C28" s="18" t="s">
        <v>80</v>
      </c>
      <c r="D28" s="68">
        <v>0</v>
      </c>
      <c r="E28"/>
      <c r="F28" s="107" t="s">
        <v>617</v>
      </c>
      <c r="G28" s="107"/>
      <c r="H28" s="107"/>
      <c r="I28" s="14"/>
    </row>
    <row r="29" spans="2:9" x14ac:dyDescent="0.25">
      <c r="B29" s="13"/>
      <c r="C29" s="18" t="s">
        <v>81</v>
      </c>
      <c r="D29" s="68">
        <v>0</v>
      </c>
      <c r="E29"/>
      <c r="F29" s="107"/>
      <c r="G29" s="107"/>
      <c r="H29" s="107"/>
      <c r="I29" s="14"/>
    </row>
    <row r="30" spans="2:9" x14ac:dyDescent="0.25">
      <c r="B30" s="13"/>
      <c r="C30" s="18" t="s">
        <v>82</v>
      </c>
      <c r="D30" s="68">
        <v>0</v>
      </c>
      <c r="E30"/>
      <c r="F30" s="107"/>
      <c r="G30" s="107"/>
      <c r="H30" s="107"/>
      <c r="I30" s="14"/>
    </row>
    <row r="31" spans="2:9" x14ac:dyDescent="0.25">
      <c r="B31" s="13"/>
      <c r="C31" s="18" t="s">
        <v>83</v>
      </c>
      <c r="D31" s="68">
        <v>0</v>
      </c>
      <c r="E31"/>
      <c r="F31" s="107"/>
      <c r="G31" s="107"/>
      <c r="H31" s="107"/>
      <c r="I31" s="14"/>
    </row>
    <row r="32" spans="2:9" x14ac:dyDescent="0.25">
      <c r="B32" s="13"/>
      <c r="C32" s="18" t="s">
        <v>84</v>
      </c>
      <c r="D32" s="68">
        <v>0</v>
      </c>
      <c r="E32"/>
      <c r="F32" s="107"/>
      <c r="G32" s="107"/>
      <c r="H32" s="107"/>
      <c r="I32" s="14"/>
    </row>
    <row r="33" spans="2:9" x14ac:dyDescent="0.25">
      <c r="B33" s="13"/>
      <c r="E33"/>
      <c r="F33" s="107"/>
      <c r="G33" s="107"/>
      <c r="H33" s="107"/>
      <c r="I33" s="14"/>
    </row>
    <row r="34" spans="2:9" ht="15.75" thickBot="1" x14ac:dyDescent="0.3">
      <c r="B34" s="15"/>
      <c r="C34" s="16"/>
      <c r="D34" s="16"/>
      <c r="E34" s="16"/>
      <c r="F34" s="16"/>
      <c r="G34" s="16"/>
      <c r="H34" s="16"/>
      <c r="I34" s="17"/>
    </row>
  </sheetData>
  <sheetProtection algorithmName="SHA-512" hashValue="t42bhXTvTy3v7qWx3wjIEWZS4b661dCD2klhpxi5IRhZJygHD+JIfFy1VLbNertHx3918D4Exmb8ifqLmVtNGQ==" saltValue="GVEz4H9PwpI5J8poEFmHJg=="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45012</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scale="57"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V23"/>
  <sheetViews>
    <sheetView showGridLines="0" zoomScaleNormal="100" workbookViewId="0">
      <selection activeCell="D53" sqref="D53"/>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5">
        <f>+IF(V2&lt;=20,V2,IF(ROUNDDOWN(V2*10%,0)&lt;20,20,ROUNDDOWN(V2*10%,0)))</f>
        <v>0</v>
      </c>
    </row>
    <row r="4" spans="2:22" x14ac:dyDescent="0.25">
      <c r="B4" s="13"/>
      <c r="H4" s="14"/>
    </row>
    <row r="5" spans="2:22" x14ac:dyDescent="0.25">
      <c r="B5" s="13"/>
      <c r="H5" s="14"/>
    </row>
    <row r="6" spans="2:22" ht="15" customHeight="1" x14ac:dyDescent="0.25">
      <c r="B6" s="13"/>
      <c r="G6" s="26"/>
      <c r="H6" s="27"/>
    </row>
    <row r="7" spans="2:22" ht="23.25" x14ac:dyDescent="0.25">
      <c r="B7" s="13"/>
      <c r="C7" s="108" t="s">
        <v>145</v>
      </c>
      <c r="D7" s="108"/>
      <c r="E7" s="108"/>
      <c r="F7" s="108"/>
      <c r="G7" s="108"/>
      <c r="H7" s="27"/>
    </row>
    <row r="8" spans="2:22" x14ac:dyDescent="0.25">
      <c r="B8" s="13"/>
      <c r="E8" s="74" t="s">
        <v>142</v>
      </c>
      <c r="H8" s="14"/>
      <c r="T8" s="1" t="s">
        <v>13</v>
      </c>
    </row>
    <row r="9" spans="2:22" ht="15" customHeight="1" x14ac:dyDescent="0.25">
      <c r="B9" s="13"/>
      <c r="C9" s="21" t="s">
        <v>177</v>
      </c>
      <c r="D9" s="21" t="s">
        <v>23</v>
      </c>
      <c r="E9"/>
      <c r="F9" s="91" t="str">
        <f>"Seleccione una muestra de "&amp;V3&amp;" prejudiciales activos registrados antes de 1 de julio de 2022 y complete la siguiente tabla"</f>
        <v>Seleccione una muestra de 0 prejudiciales activos registrados antes de 1 de julio de 2022 y complete la siguiente tabla</v>
      </c>
      <c r="G9" s="92"/>
      <c r="H9" s="14"/>
      <c r="T9" s="1" t="s">
        <v>14</v>
      </c>
    </row>
    <row r="10" spans="2:22" x14ac:dyDescent="0.25">
      <c r="B10" s="13"/>
      <c r="C10" s="18" t="s">
        <v>153</v>
      </c>
      <c r="D10" s="68">
        <v>2</v>
      </c>
      <c r="E10"/>
      <c r="F10" s="93"/>
      <c r="G10" s="94"/>
      <c r="H10" s="14"/>
    </row>
    <row r="11" spans="2:22" x14ac:dyDescent="0.25">
      <c r="B11" s="13"/>
      <c r="C11" s="18" t="s">
        <v>52</v>
      </c>
      <c r="D11" s="68">
        <v>2</v>
      </c>
      <c r="E11"/>
      <c r="F11" s="22" t="s">
        <v>31</v>
      </c>
      <c r="G11" s="22" t="s">
        <v>54</v>
      </c>
      <c r="H11" s="14"/>
    </row>
    <row r="12" spans="2:22" x14ac:dyDescent="0.25">
      <c r="B12" s="13"/>
      <c r="C12" s="18" t="s">
        <v>178</v>
      </c>
      <c r="D12" s="68">
        <v>2</v>
      </c>
      <c r="E12"/>
      <c r="F12" s="30" t="s">
        <v>55</v>
      </c>
      <c r="G12" s="68">
        <v>0</v>
      </c>
      <c r="H12" s="14"/>
    </row>
    <row r="13" spans="2:22" x14ac:dyDescent="0.25">
      <c r="B13" s="13"/>
      <c r="C13" s="18" t="s">
        <v>182</v>
      </c>
      <c r="D13" s="68">
        <v>0</v>
      </c>
      <c r="E13"/>
      <c r="F13" s="18" t="s">
        <v>146</v>
      </c>
      <c r="G13" s="68">
        <v>0</v>
      </c>
      <c r="H13" s="14"/>
    </row>
    <row r="14" spans="2:22" x14ac:dyDescent="0.25">
      <c r="B14" s="13"/>
      <c r="C14" s="18" t="s">
        <v>179</v>
      </c>
      <c r="D14" s="68">
        <v>0</v>
      </c>
      <c r="E14"/>
      <c r="F14"/>
      <c r="G14"/>
      <c r="H14" s="14"/>
    </row>
    <row r="15" spans="2:22" x14ac:dyDescent="0.25">
      <c r="B15" s="13"/>
      <c r="E15"/>
      <c r="F15"/>
      <c r="G15"/>
      <c r="H15" s="14"/>
    </row>
    <row r="16" spans="2:22" x14ac:dyDescent="0.25">
      <c r="B16" s="13"/>
      <c r="C16" s="21" t="s">
        <v>183</v>
      </c>
      <c r="D16" s="21" t="s">
        <v>23</v>
      </c>
      <c r="E16"/>
      <c r="F16" s="110" t="s">
        <v>87</v>
      </c>
      <c r="G16" s="110"/>
      <c r="H16" s="14"/>
    </row>
    <row r="17" spans="2:8" x14ac:dyDescent="0.25">
      <c r="B17" s="13"/>
      <c r="C17" s="18" t="s">
        <v>180</v>
      </c>
      <c r="D17" s="68">
        <v>8</v>
      </c>
      <c r="E17"/>
      <c r="F17" s="111" t="s">
        <v>621</v>
      </c>
      <c r="G17" s="107"/>
      <c r="H17" s="14"/>
    </row>
    <row r="18" spans="2:8" x14ac:dyDescent="0.25">
      <c r="B18" s="13"/>
      <c r="C18" s="18" t="s">
        <v>181</v>
      </c>
      <c r="D18" s="68">
        <v>8</v>
      </c>
      <c r="E18"/>
      <c r="F18" s="107"/>
      <c r="G18" s="107"/>
      <c r="H18" s="14"/>
    </row>
    <row r="19" spans="2:8" x14ac:dyDescent="0.25">
      <c r="B19" s="13"/>
      <c r="C19"/>
      <c r="D19"/>
      <c r="E19"/>
      <c r="F19" s="107"/>
      <c r="G19" s="107"/>
      <c r="H19" s="14"/>
    </row>
    <row r="20" spans="2:8" x14ac:dyDescent="0.25">
      <c r="B20" s="13"/>
      <c r="C20"/>
      <c r="D20"/>
      <c r="E20"/>
      <c r="F20" s="107"/>
      <c r="G20" s="107"/>
      <c r="H20" s="14"/>
    </row>
    <row r="21" spans="2:8" x14ac:dyDescent="0.25">
      <c r="B21" s="13"/>
      <c r="E21"/>
      <c r="F21" s="107"/>
      <c r="G21" s="107"/>
      <c r="H21" s="14"/>
    </row>
    <row r="22" spans="2:8" x14ac:dyDescent="0.25">
      <c r="B22" s="13"/>
      <c r="E22"/>
      <c r="F22" s="107"/>
      <c r="G22" s="107"/>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B1:V17"/>
  <sheetViews>
    <sheetView showGridLines="0" zoomScaleNormal="100" workbookViewId="0">
      <selection activeCell="B2" sqref="B2:H17"/>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0</v>
      </c>
      <c r="H9" s="14"/>
    </row>
    <row r="10" spans="2:22" x14ac:dyDescent="0.25">
      <c r="B10" s="13"/>
      <c r="C10" s="18" t="s">
        <v>156</v>
      </c>
      <c r="D10" s="68">
        <v>0</v>
      </c>
      <c r="E10"/>
      <c r="F10" s="18" t="s">
        <v>85</v>
      </c>
      <c r="G10" s="68">
        <v>0</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95" t="s">
        <v>618</v>
      </c>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B1:V11"/>
  <sheetViews>
    <sheetView showGridLines="0" zoomScaleNormal="100" workbookViewId="0">
      <selection activeCell="F27" sqref="F27"/>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8" t="s">
        <v>8</v>
      </c>
      <c r="D6" s="108"/>
      <c r="E6" s="24"/>
      <c r="F6"/>
      <c r="G6"/>
      <c r="H6" s="27"/>
      <c r="T6" s="1" t="s">
        <v>12</v>
      </c>
    </row>
    <row r="7" spans="2:22" x14ac:dyDescent="0.25">
      <c r="B7" s="13"/>
      <c r="C7" s="1" t="s">
        <v>142</v>
      </c>
      <c r="F7" s="50" t="s">
        <v>89</v>
      </c>
      <c r="G7"/>
      <c r="H7" s="14"/>
      <c r="T7" s="1" t="s">
        <v>13</v>
      </c>
    </row>
    <row r="8" spans="2:22" x14ac:dyDescent="0.25">
      <c r="B8" s="13"/>
      <c r="C8" s="21" t="s">
        <v>30</v>
      </c>
      <c r="D8" s="21" t="s">
        <v>23</v>
      </c>
      <c r="E8"/>
      <c r="F8" s="95" t="s">
        <v>619</v>
      </c>
      <c r="G8" s="97"/>
      <c r="H8" s="14"/>
      <c r="T8" s="1" t="s">
        <v>14</v>
      </c>
    </row>
    <row r="9" spans="2:22" x14ac:dyDescent="0.25">
      <c r="B9" s="13"/>
      <c r="C9" s="18" t="s">
        <v>71</v>
      </c>
      <c r="D9" s="68" t="s">
        <v>13</v>
      </c>
      <c r="E9"/>
      <c r="F9" s="98"/>
      <c r="G9" s="100"/>
      <c r="H9" s="14"/>
    </row>
    <row r="10" spans="2:22" x14ac:dyDescent="0.25">
      <c r="B10" s="13"/>
      <c r="C10" s="18" t="s">
        <v>186</v>
      </c>
      <c r="D10" s="68" t="s">
        <v>13</v>
      </c>
      <c r="E10"/>
      <c r="F10" s="101"/>
      <c r="G10" s="103"/>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scale="8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B2:M28"/>
  <sheetViews>
    <sheetView showGridLines="0" zoomScaleNormal="100" workbookViewId="0">
      <selection activeCell="H32" sqref="H32"/>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8" t="s">
        <v>10</v>
      </c>
      <c r="C2" s="118"/>
      <c r="D2" s="118"/>
      <c r="E2" s="118"/>
      <c r="F2" s="118"/>
      <c r="G2" s="118"/>
      <c r="H2" s="39"/>
      <c r="I2" s="39"/>
      <c r="J2" s="39"/>
      <c r="K2" s="39"/>
      <c r="L2" s="39"/>
      <c r="M2" s="40"/>
    </row>
    <row r="3" spans="2:13" ht="18.75" x14ac:dyDescent="0.3">
      <c r="B3" s="118" t="s">
        <v>11</v>
      </c>
      <c r="C3" s="118"/>
      <c r="D3" s="118"/>
      <c r="E3" s="118"/>
      <c r="F3" s="118"/>
      <c r="G3" s="118"/>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2" t="s">
        <v>599</v>
      </c>
      <c r="D5" s="113"/>
      <c r="E5" s="113"/>
      <c r="F5" s="113"/>
      <c r="G5" s="114"/>
    </row>
    <row r="6" spans="2:13" ht="15.75" thickBot="1" x14ac:dyDescent="0.3">
      <c r="B6" t="s">
        <v>159</v>
      </c>
      <c r="C6" s="115" t="s">
        <v>620</v>
      </c>
      <c r="D6" s="116"/>
      <c r="E6" s="116"/>
      <c r="F6" s="116"/>
      <c r="G6" s="117"/>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1</v>
      </c>
      <c r="E9" s="37" t="s">
        <v>45</v>
      </c>
      <c r="F9" s="72">
        <f>+PREJUDICIALES!$D$11</f>
        <v>2</v>
      </c>
    </row>
    <row r="10" spans="2:13" x14ac:dyDescent="0.25">
      <c r="B10" s="37" t="s">
        <v>38</v>
      </c>
      <c r="C10" s="72">
        <f>+ABOGADOS!$D$12+SUM(USUARIOS!I12:I17)</f>
        <v>14</v>
      </c>
      <c r="E10" s="37" t="s">
        <v>43</v>
      </c>
      <c r="F10" s="73">
        <f>IFERROR(PREJUDICIALES!$D$11/PREJUDICIALES!$D$10,"")</f>
        <v>1</v>
      </c>
    </row>
    <row r="11" spans="2:13" x14ac:dyDescent="0.25">
      <c r="B11" s="37" t="s">
        <v>9</v>
      </c>
      <c r="C11" s="72" t="s">
        <v>103</v>
      </c>
      <c r="E11" s="37" t="s">
        <v>46</v>
      </c>
      <c r="F11" s="73" t="str">
        <f>IFERROR(PREJUDICIALES!$G$13/PREJUDICIALES!$V$3,"")</f>
        <v/>
      </c>
    </row>
    <row r="12" spans="2:13" x14ac:dyDescent="0.25">
      <c r="B12" s="37" t="s">
        <v>39</v>
      </c>
      <c r="C12" s="73">
        <f>IFERROR((ABOGADOS!$G$17+ABOGADOS!$G$18+ABOGADOS!$G$19*0.5)/ABOGADOS!D12,"")</f>
        <v>1</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82</v>
      </c>
      <c r="E15" s="37" t="s">
        <v>43</v>
      </c>
      <c r="F15" s="73" t="str">
        <f>IFERROR(ARBITRAMENTOS!D10/ARBITRAMENTOS!D9,"")</f>
        <v/>
      </c>
    </row>
    <row r="16" spans="2:13" x14ac:dyDescent="0.25">
      <c r="B16" s="37" t="s">
        <v>43</v>
      </c>
      <c r="C16" s="73">
        <f>IFERROR(JUDICIALES!$D$12/JUDICIALES!$D$11,"")</f>
        <v>1</v>
      </c>
    </row>
    <row r="17" spans="2:6" x14ac:dyDescent="0.25">
      <c r="B17" s="37" t="s">
        <v>47</v>
      </c>
      <c r="C17" s="73" t="str">
        <f>IFERROR(JUDICIALES!$G$11/JUDICIALES!$G$10,"")</f>
        <v/>
      </c>
      <c r="E17" t="s">
        <v>70</v>
      </c>
      <c r="F17" s="38" t="str">
        <f>+IF(PAGOS!D9="","Falta  actualizar","")</f>
        <v/>
      </c>
    </row>
    <row r="18" spans="2:6" x14ac:dyDescent="0.25">
      <c r="B18" s="37" t="s">
        <v>42</v>
      </c>
      <c r="C18" s="72">
        <f>IFERROR(C15/ABOGADOS!$D$12,"")</f>
        <v>10.25</v>
      </c>
      <c r="E18" s="37" t="s">
        <v>161</v>
      </c>
      <c r="F18" s="72" t="str">
        <f>+IF(PAGOS!D10="No","No","Si")</f>
        <v>No</v>
      </c>
    </row>
    <row r="19" spans="2:6" x14ac:dyDescent="0.25">
      <c r="B19" s="37" t="s">
        <v>187</v>
      </c>
      <c r="C19" s="73">
        <f>IFERROR(1-(JUDICIALES!$H$22+JUDICIALES!$H$23+JUDICIALES!$H$24)/(JUDICIALES!$G$22+JUDICIALES!$G$23+JUDICIALES!$G$24),"")</f>
        <v>1</v>
      </c>
      <c r="E19" s="37" t="s">
        <v>157</v>
      </c>
      <c r="F19" s="72" t="str">
        <f>+IF(PAGOS!D9="No","No aplica","Si")</f>
        <v>No aplica</v>
      </c>
    </row>
    <row r="21" spans="2:6" ht="15.75" thickBot="1" x14ac:dyDescent="0.3"/>
    <row r="22" spans="2:6" x14ac:dyDescent="0.25">
      <c r="B22" s="2" t="s">
        <v>89</v>
      </c>
      <c r="C22" s="3"/>
      <c r="D22" s="3"/>
      <c r="E22" s="3"/>
      <c r="F22" s="4"/>
    </row>
    <row r="23" spans="2:6" x14ac:dyDescent="0.25">
      <c r="B23" s="95"/>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scale="9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UNIDAD ADMINISTRATIVA ESPECIAL DE LA JUSTICIA PENAL MILITAR Y POLICIAL</v>
      </c>
      <c r="B3" s="60" t="str">
        <f>'Resumen General'!C6</f>
        <v>José Reyes Rodríguez Casas</v>
      </c>
      <c r="C3" s="60">
        <f>+ABOGADOS!D11</f>
        <v>8</v>
      </c>
      <c r="D3" s="60">
        <f>+ABOGADOS!D12</f>
        <v>8</v>
      </c>
      <c r="E3" s="60">
        <f>+ABOGADOS!D13</f>
        <v>8</v>
      </c>
      <c r="F3" s="60">
        <f>+ABOGADOS!D14</f>
        <v>0</v>
      </c>
      <c r="G3" s="60">
        <f>+ABOGADOS!D17</f>
        <v>0</v>
      </c>
      <c r="H3" s="60">
        <f>+ABOGADOS!D18</f>
        <v>0</v>
      </c>
      <c r="I3" s="60">
        <f>+ABOGADOS!G10</f>
        <v>8</v>
      </c>
      <c r="J3" s="60">
        <f>+ABOGADOS!G11</f>
        <v>8</v>
      </c>
      <c r="K3" s="60">
        <f>+ABOGADOS!G12</f>
        <v>8</v>
      </c>
      <c r="L3" s="60">
        <f>+ABOGADOS!G17</f>
        <v>8</v>
      </c>
      <c r="M3" s="60">
        <f>+ABOGADOS!G18</f>
        <v>0</v>
      </c>
      <c r="N3" s="60">
        <f>+ABOGADOS!G19</f>
        <v>0</v>
      </c>
      <c r="O3" s="60">
        <f>+ABOGADOS!G20</f>
        <v>0</v>
      </c>
      <c r="P3" s="60">
        <f>+JUDICIALES!D11</f>
        <v>82</v>
      </c>
      <c r="Q3" s="60">
        <f>+JUDICIALES!D12</f>
        <v>82</v>
      </c>
      <c r="R3" s="60">
        <f>+JUDICIALES!D13</f>
        <v>0</v>
      </c>
      <c r="S3" s="60">
        <f>+JUDICIALES!D16</f>
        <v>0</v>
      </c>
      <c r="T3" s="60">
        <f>+JUDICIALES!D17</f>
        <v>0</v>
      </c>
      <c r="U3" s="60">
        <f>+JUDICIALES!D21</f>
        <v>2</v>
      </c>
      <c r="V3" s="60">
        <f>+JUDICIALES!D22</f>
        <v>2</v>
      </c>
      <c r="W3" s="60">
        <f>JUDICIALES!D28</f>
        <v>0</v>
      </c>
      <c r="X3" s="60">
        <f>JUDICIALES!D29</f>
        <v>0</v>
      </c>
      <c r="Y3" s="60">
        <f>JUDICIALES!D30</f>
        <v>0</v>
      </c>
      <c r="Z3" s="60">
        <f>JUDICIALES!D31</f>
        <v>0</v>
      </c>
      <c r="AA3" s="60">
        <f>JUDICIALES!D32</f>
        <v>0</v>
      </c>
      <c r="AB3" s="60">
        <f>+JUDICIALES!G9</f>
        <v>0</v>
      </c>
      <c r="AC3" s="60">
        <f>+JUDICIALES!G10</f>
        <v>0</v>
      </c>
      <c r="AD3" s="60">
        <f>+JUDICIALES!G11</f>
        <v>0</v>
      </c>
      <c r="AE3" s="60">
        <f>+JUDICIALES!G15</f>
        <v>82</v>
      </c>
      <c r="AF3" s="60">
        <f>+JUDICIALES!G16</f>
        <v>75</v>
      </c>
      <c r="AG3" s="60">
        <f>+JUDICIALES!G17</f>
        <v>1</v>
      </c>
      <c r="AH3" s="60">
        <f>+JUDICIALES!G18</f>
        <v>6</v>
      </c>
      <c r="AI3" s="60">
        <f>+JUDICIALES!G21</f>
        <v>43</v>
      </c>
      <c r="AJ3" s="60">
        <f>+JUDICIALES!G22</f>
        <v>18</v>
      </c>
      <c r="AK3" s="60">
        <f>+JUDICIALES!G23</f>
        <v>9</v>
      </c>
      <c r="AL3" s="60">
        <f>+JUDICIALES!G24</f>
        <v>6</v>
      </c>
      <c r="AM3" s="60">
        <f>+JUDICIALES!H21</f>
        <v>1</v>
      </c>
      <c r="AN3" s="60">
        <f>+JUDICIALES!H22</f>
        <v>0</v>
      </c>
      <c r="AO3" s="60">
        <f>+JUDICIALES!H23</f>
        <v>0</v>
      </c>
      <c r="AP3" s="60">
        <f>+JUDICIALES!H24</f>
        <v>0</v>
      </c>
      <c r="AQ3" s="60">
        <f>+PREJUDICIALES!D10</f>
        <v>2</v>
      </c>
      <c r="AR3" s="60">
        <f>+PREJUDICIALES!D11</f>
        <v>2</v>
      </c>
      <c r="AS3" s="60">
        <f>+PREJUDICIALES!D12</f>
        <v>2</v>
      </c>
      <c r="AT3" s="60">
        <f>+PREJUDICIALES!D13</f>
        <v>0</v>
      </c>
      <c r="AU3" s="60">
        <f>+PREJUDICIALES!D14</f>
        <v>0</v>
      </c>
      <c r="AV3" s="60">
        <f>+PREJUDICIALES!D17</f>
        <v>8</v>
      </c>
      <c r="AW3" s="60">
        <f>+PREJUDICIALES!D18</f>
        <v>8</v>
      </c>
      <c r="AX3" s="60">
        <f>+PREJUDICIALES!G12</f>
        <v>0</v>
      </c>
      <c r="AY3" s="60">
        <f>+PREJUDICIALES!G13</f>
        <v>0</v>
      </c>
      <c r="AZ3" s="60">
        <f>+ARBITRAMENTOS!D9</f>
        <v>0</v>
      </c>
      <c r="BA3" s="60">
        <f>+ARBITRAMENTOS!D10</f>
        <v>0</v>
      </c>
      <c r="BB3" s="60">
        <f>ARBITRAMENTOS!G9</f>
        <v>0</v>
      </c>
      <c r="BC3" s="60">
        <f>ARBITRAMENTOS!G10</f>
        <v>0</v>
      </c>
      <c r="BD3" s="60" t="str">
        <f>+PAGOS!D9</f>
        <v>No</v>
      </c>
      <c r="BE3" s="60" t="str">
        <f>+PAGOS!D10</f>
        <v>No</v>
      </c>
      <c r="BF3" s="61">
        <f>USUARIOS!D9</f>
        <v>45008</v>
      </c>
      <c r="BG3" s="61">
        <f>ABOGADOS!D7</f>
        <v>45008</v>
      </c>
      <c r="BH3" s="61">
        <f>JUDICIALES!D8</f>
        <v>45008</v>
      </c>
      <c r="BI3" s="60" t="str">
        <f>+USUARIOS!C19</f>
        <v>La revisión se realiza a corte 31 de Diciembre de 2022, sin embargo, la plantilla se diligencia el 23 de marzo de 2023, teniendo en cuenta el plazo dado a esta Entidad por la Agencia Nacional de Defensa Jurídica del Estado - Dirección de Gestión de Información.
Los usuarios se encuentran capacitados en eKOGUI 2.0.</v>
      </c>
      <c r="BJ3" s="60" t="str">
        <f>+ABOGADOS!C22</f>
        <v xml:space="preserve">No se registra el campo "Remuneración básica mensual" teniendo en cuenta que son funcionarios de planta. </v>
      </c>
      <c r="BK3" s="60" t="str">
        <f>+JUDICIALES!F28</f>
        <v>Los procesos activos con estado terminado en ekogui se reportan a corte 31/12/2022.</v>
      </c>
      <c r="BL3" s="60" t="str">
        <f>+PREJUDICIALES!F17</f>
        <v xml:space="preserve">
Se diligencia la información con el reporte descargado del sistema Ekogui del mes de marzo, realizando la revisón de las conciliaciones prejudiciales en el período comprendido entre el 01 de julio al 31 de diciembre 2022.</v>
      </c>
      <c r="BM3" s="60" t="str">
        <f>+ARBITRAMENTOS!C13</f>
        <v>La Entidad no presenta arbitramentos a la fecha.</v>
      </c>
      <c r="BN3" s="60" t="str">
        <f>+PAGOS!F8</f>
        <v xml:space="preserve">La Entidad no tiene registros presepuestales a la fecha. </v>
      </c>
      <c r="BO3" s="60">
        <f>'Resumen General'!B23</f>
        <v>0</v>
      </c>
    </row>
    <row r="12" spans="1:67" x14ac:dyDescent="0.25">
      <c r="A12" s="60" t="s">
        <v>36</v>
      </c>
      <c r="B12" s="60" t="s">
        <v>15</v>
      </c>
      <c r="C12" s="63" t="s">
        <v>16</v>
      </c>
      <c r="D12" s="63" t="s">
        <v>6</v>
      </c>
      <c r="E12" s="63" t="s">
        <v>7</v>
      </c>
      <c r="F12" s="63" t="s">
        <v>17</v>
      </c>
      <c r="G12" s="63" t="s">
        <v>75</v>
      </c>
    </row>
    <row r="13" spans="1:67" x14ac:dyDescent="0.25">
      <c r="A13" s="60" t="str">
        <f t="shared" ref="A13:A18" si="0">$A$3</f>
        <v>UNIDAD ADMINISTRATIVA ESPECIAL DE LA JUSTICIA PENAL MILITAR Y POLICIAL</v>
      </c>
      <c r="B13" s="60" t="s">
        <v>0</v>
      </c>
      <c r="C13" s="60" t="str">
        <f>USUARIOS!C12</f>
        <v>Si</v>
      </c>
      <c r="D13" s="62">
        <f>USUARIOS!D12</f>
        <v>44608</v>
      </c>
      <c r="E13" s="60" t="str">
        <f>USUARIOS!E12</f>
        <v>LUZ DARY BETANCOURT MARIN</v>
      </c>
      <c r="F13" s="62">
        <f>USUARIOS!F12</f>
        <v>44610</v>
      </c>
      <c r="G13" s="60" t="str">
        <f>USUARIOS!G12</f>
        <v/>
      </c>
    </row>
    <row r="14" spans="1:67" x14ac:dyDescent="0.25">
      <c r="A14" s="60" t="str">
        <f t="shared" si="0"/>
        <v>UNIDAD ADMINISTRATIVA ESPECIAL DE LA JUSTICIA PENAL MILITAR Y POLICIAL</v>
      </c>
      <c r="B14" s="60" t="s">
        <v>1</v>
      </c>
      <c r="C14" s="60" t="str">
        <f>USUARIOS!C13</f>
        <v>Si</v>
      </c>
      <c r="D14" s="62">
        <f>USUARIOS!D13</f>
        <v>44483</v>
      </c>
      <c r="E14" s="60" t="str">
        <f>USUARIOS!E13</f>
        <v>JUAN CARLOS LOPEZ GOMEZ</v>
      </c>
      <c r="F14" s="62">
        <f>USUARIOS!F13</f>
        <v>44491</v>
      </c>
      <c r="G14" s="60" t="str">
        <f>USUARIOS!G13</f>
        <v/>
      </c>
    </row>
    <row r="15" spans="1:67" x14ac:dyDescent="0.25">
      <c r="A15" s="60" t="str">
        <f t="shared" si="0"/>
        <v>UNIDAD ADMINISTRATIVA ESPECIAL DE LA JUSTICIA PENAL MILITAR Y POLICIAL</v>
      </c>
      <c r="B15" s="60" t="s">
        <v>2</v>
      </c>
      <c r="C15" s="60" t="str">
        <f>USUARIOS!C14</f>
        <v>Si</v>
      </c>
      <c r="D15" s="62">
        <f>USUARIOS!D14</f>
        <v>44608</v>
      </c>
      <c r="E15" s="60" t="str">
        <f>USUARIOS!E14</f>
        <v xml:space="preserve">CLAUDIA PATRICIA MENDOZA HOYOS </v>
      </c>
      <c r="F15" s="62">
        <f>USUARIOS!F14</f>
        <v>44610</v>
      </c>
      <c r="G15" s="60" t="str">
        <f>USUARIOS!G14</f>
        <v/>
      </c>
    </row>
    <row r="16" spans="1:67" x14ac:dyDescent="0.25">
      <c r="A16" s="60" t="str">
        <f t="shared" si="0"/>
        <v>UNIDAD ADMINISTRATIVA ESPECIAL DE LA JUSTICIA PENAL MILITAR Y POLICIAL</v>
      </c>
      <c r="B16" s="60" t="s">
        <v>3</v>
      </c>
      <c r="C16" s="60" t="str">
        <f>USUARIOS!C15</f>
        <v>Si</v>
      </c>
      <c r="D16" s="62">
        <f>USUARIOS!D15</f>
        <v>44883</v>
      </c>
      <c r="E16" s="60" t="str">
        <f>USUARIOS!E15</f>
        <v xml:space="preserve">JOSE REYES RODRIGUEZ CASAS </v>
      </c>
      <c r="F16" s="62">
        <f>USUARIOS!F15</f>
        <v>0</v>
      </c>
      <c r="G16" s="60" t="str">
        <f>USUARIOS!G15</f>
        <v>DESACTUALIZADO</v>
      </c>
    </row>
    <row r="17" spans="1:7" x14ac:dyDescent="0.25">
      <c r="A17" s="60" t="str">
        <f t="shared" si="0"/>
        <v>UNIDAD ADMINISTRATIVA ESPECIAL DE LA JUSTICIA PENAL MILITAR Y POLICIAL</v>
      </c>
      <c r="B17" s="60" t="s">
        <v>4</v>
      </c>
      <c r="C17" s="60" t="str">
        <f>USUARIOS!C16</f>
        <v>Si</v>
      </c>
      <c r="D17" s="62">
        <f>USUARIOS!D16</f>
        <v>44882</v>
      </c>
      <c r="E17" s="60" t="str">
        <f>USUARIOS!E16</f>
        <v>MARIA CAMILA CASTELLANOS SANTAMARIA</v>
      </c>
      <c r="F17" s="62">
        <f>USUARIOS!F16</f>
        <v>44603</v>
      </c>
      <c r="G17" s="60" t="str">
        <f>USUARIOS!G16</f>
        <v/>
      </c>
    </row>
    <row r="18" spans="1:7" x14ac:dyDescent="0.25">
      <c r="A18" s="60" t="str">
        <f t="shared" si="0"/>
        <v>UNIDAD ADMINISTRATIVA ESPECIAL DE LA JUSTICIA PENAL MILITAR Y POLICIAL</v>
      </c>
      <c r="B18" s="60" t="s">
        <v>5</v>
      </c>
      <c r="C18" s="60" t="str">
        <f>USUARIOS!C17</f>
        <v>Si</v>
      </c>
      <c r="D18" s="62">
        <f>USUARIOS!D17</f>
        <v>44782</v>
      </c>
      <c r="E18" s="60" t="str">
        <f>USUARIOS!E17</f>
        <v>LIZETTE SYLVANA ALFONSO SANCHEZ</v>
      </c>
      <c r="F18" s="62">
        <f>USUARIOS!F17</f>
        <v>44602</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Principal</vt:lpstr>
      <vt:lpstr>USUARIOS</vt:lpstr>
      <vt:lpstr>ABOGADOS</vt:lpstr>
      <vt:lpstr>JUDICIALES</vt:lpstr>
      <vt:lpstr>PREJUDICIALES</vt:lpstr>
      <vt:lpstr>ARBITRAMENTOS</vt:lpstr>
      <vt:lpstr>PAGOS</vt:lpstr>
      <vt:lpstr>Resumen General</vt:lpstr>
      <vt:lpstr>Entidades</vt:lpstr>
      <vt:lpstr>Base a pegar</vt:lpstr>
      <vt:lpstr>ABOGADOS!Área_de_impresión</vt:lpstr>
      <vt:lpstr>ARBITRAMENTOS!Área_de_impresión</vt:lpstr>
      <vt:lpstr>JUDICIALES!Área_de_impresión</vt:lpstr>
      <vt:lpstr>PAGOS!Área_de_impresión</vt:lpstr>
      <vt:lpstr>PREJUDICIALES!Área_de_impresión</vt:lpstr>
      <vt:lpstr>'Resumen General'!Área_de_impresión</vt:lpstr>
      <vt:lpstr>USUARIOS!Área_de_impresión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Denys Marcela Galindo Silva</cp:lastModifiedBy>
  <cp:lastPrinted>2023-03-24T21:27:41Z</cp:lastPrinted>
  <dcterms:created xsi:type="dcterms:W3CDTF">2020-06-25T21:16:25Z</dcterms:created>
  <dcterms:modified xsi:type="dcterms:W3CDTF">2023-03-27T15:06:53Z</dcterms:modified>
</cp:coreProperties>
</file>