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D:\Users\eurgonz\Downloads\"/>
    </mc:Choice>
  </mc:AlternateContent>
  <xr:revisionPtr revIDLastSave="0" documentId="13_ncr:1_{CAE41190-32B8-45D6-87C2-E849ECCFCCD8}" xr6:coauthVersionLast="47" xr6:coauthVersionMax="47" xr10:uidLastSave="{00000000-0000-0000-0000-000000000000}"/>
  <workbookProtection workbookAlgorithmName="SHA-512" workbookHashValue="xD3qnex8s9ICeI1qOAHD+zNwU1npwUEHoOgHRXi5aceSdngVGaEhJykAdWp3gnvbcbl1gTjA+2JfcBY5o9YY9g==" workbookSaltValue="5H5JeNgyFx/dxFp3s6t5yg==" workbookSpinCount="100000" lockStructure="1"/>
  <bookViews>
    <workbookView xWindow="-120" yWindow="-120" windowWidth="29040" windowHeight="15720" activeTab="8" xr2:uid="{00000000-000D-0000-FFFF-FFFF00000000}"/>
  </bookViews>
  <sheets>
    <sheet name="Portada" sheetId="18" r:id="rId1"/>
    <sheet name="Usuarios" sheetId="16" r:id="rId2"/>
    <sheet name="Abogados" sheetId="19" r:id="rId3"/>
    <sheet name="Registro Casos" sheetId="32" r:id="rId4"/>
    <sheet name="Judiciales" sheetId="21" r:id="rId5"/>
    <sheet name="Arbitramentos" sheetId="23" r:id="rId6"/>
    <sheet name="Comité de conciliación" sheetId="24" r:id="rId7"/>
    <sheet name="Pagos" sheetId="25" r:id="rId8"/>
    <sheet name="Resumen" sheetId="28" r:id="rId9"/>
    <sheet name="Información a consolidar" sheetId="29" state="hidden" r:id="rId10"/>
    <sheet name="Administrador" sheetId="27" state="hidden" r:id="rId11"/>
    <sheet name="Entidades" sheetId="13" state="hidden" r:id="rId12"/>
  </sheets>
  <externalReferences>
    <externalReference r:id="rId13"/>
  </externalReferences>
  <definedNames>
    <definedName name="_xlnm.Print_Area" localSheetId="8">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28" l="1"/>
  <c r="R20" i="19"/>
  <c r="R24" i="19" l="1"/>
  <c r="R22" i="19"/>
  <c r="E17" i="28"/>
  <c r="R18" i="16"/>
  <c r="R20" i="16"/>
  <c r="S20" i="16" s="1"/>
  <c r="R14" i="16"/>
  <c r="R12" i="16"/>
  <c r="S12" i="16" s="1"/>
  <c r="S18" i="16"/>
  <c r="S14" i="16"/>
  <c r="P19" i="32" l="1"/>
  <c r="T29" i="21"/>
  <c r="G10" i="32"/>
  <c r="H28" i="28"/>
  <c r="H22" i="28"/>
  <c r="BS4" i="29" l="1"/>
  <c r="H30" i="28"/>
  <c r="T10" i="25"/>
  <c r="E11" i="25" s="1"/>
  <c r="J9" i="28"/>
  <c r="H29" i="28"/>
  <c r="N15" i="24"/>
  <c r="N17" i="24"/>
  <c r="N16" i="24"/>
  <c r="Y4" i="29"/>
  <c r="X4" i="29"/>
  <c r="W4" i="29"/>
  <c r="H17" i="28" l="1"/>
  <c r="H15" i="28" s="1"/>
  <c r="AB4" i="29"/>
  <c r="Z4" i="29"/>
  <c r="AA4" i="29"/>
  <c r="H16" i="28" l="1"/>
  <c r="H18" i="28"/>
  <c r="H25" i="28" l="1"/>
  <c r="H24" i="28"/>
  <c r="H23" i="28"/>
  <c r="E24" i="28" l="1"/>
  <c r="E25" i="28"/>
  <c r="E23" i="28"/>
  <c r="E22" i="28"/>
  <c r="E16" i="28"/>
  <c r="E32" i="28"/>
  <c r="E30" i="28"/>
  <c r="E29" i="28"/>
  <c r="R16" i="16"/>
  <c r="S16" i="16" s="1"/>
  <c r="E18" i="28"/>
  <c r="E20" i="28" s="1"/>
  <c r="D11" i="28"/>
  <c r="E26" i="28" l="1"/>
  <c r="AC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AM4" i="29"/>
  <c r="AL4" i="29"/>
  <c r="AK4" i="29"/>
  <c r="AJ4" i="29"/>
  <c r="AH4" i="29"/>
  <c r="AG4" i="29"/>
  <c r="AF4" i="29"/>
  <c r="AE4" i="29"/>
  <c r="AD4" i="29"/>
  <c r="E8" i="24"/>
  <c r="N21" i="21"/>
  <c r="U4" i="29"/>
  <c r="T4" i="29"/>
  <c r="S4" i="29"/>
  <c r="R4" i="29"/>
  <c r="Q4" i="29"/>
  <c r="P4" i="29"/>
  <c r="O4" i="29"/>
  <c r="N4" i="29"/>
  <c r="M4" i="29"/>
  <c r="L4" i="29"/>
  <c r="K4" i="29"/>
  <c r="J4" i="29"/>
  <c r="I4" i="29"/>
  <c r="H4" i="29"/>
  <c r="G4" i="29"/>
  <c r="A4" i="29"/>
  <c r="C4" i="29"/>
  <c r="B4" i="29"/>
  <c r="V4" i="29" l="1"/>
  <c r="F4" i="29"/>
  <c r="E4" i="29"/>
  <c r="D4" i="29"/>
  <c r="V36" i="21"/>
  <c r="V38" i="21"/>
  <c r="V40" i="21"/>
  <c r="V42" i="21"/>
  <c r="B2" i="27"/>
  <c r="K25" i="21"/>
  <c r="H15" i="19"/>
  <c r="I15" i="19" s="1"/>
  <c r="L25" i="21" l="1"/>
  <c r="L32" i="21" s="1"/>
  <c r="AI4" i="29" s="1"/>
  <c r="E19" i="19"/>
  <c r="E21" i="19"/>
  <c r="N23" i="21"/>
  <c r="B5" i="27"/>
  <c r="E33" i="28"/>
  <c r="E28" i="28" s="1"/>
  <c r="E23" i="19"/>
  <c r="E19" i="28"/>
  <c r="E15" i="28" s="1"/>
  <c r="N25" i="21"/>
  <c r="E17" i="19"/>
  <c r="B3" i="27"/>
  <c r="B4" i="27"/>
  <c r="D7" i="28"/>
  <c r="B13" i="27"/>
  <c r="E26" i="21" l="1"/>
  <c r="E23" i="21"/>
  <c r="E21" i="21"/>
  <c r="E19" i="21"/>
  <c r="N11" i="23"/>
  <c r="E11" i="23"/>
  <c r="E10" i="21"/>
</calcChain>
</file>

<file path=xl/sharedStrings.xml><?xml version="1.0" encoding="utf-8"?>
<sst xmlns="http://schemas.openxmlformats.org/spreadsheetml/2006/main" count="1237" uniqueCount="663">
  <si>
    <t>Plantilla del Certificado de Control Interno ekOGUI</t>
  </si>
  <si>
    <t>I - 2025</t>
  </si>
  <si>
    <t>II - 2025</t>
  </si>
  <si>
    <t>Portada</t>
  </si>
  <si>
    <t>Periodo a diligenciar</t>
  </si>
  <si>
    <t>I - 2026</t>
  </si>
  <si>
    <t>II - 2026</t>
  </si>
  <si>
    <t>Usuarios</t>
  </si>
  <si>
    <r>
      <t xml:space="preserve">Por favor seleccione la información que desea registrar, en cualquier momento puede visualizar los resultados de la información que haya registrado seleccionando la opción de </t>
    </r>
    <r>
      <rPr>
        <b/>
        <sz val="14"/>
        <color rgb="FF223B7F"/>
        <rFont val="Franklin Gothic Book"/>
        <family val="2"/>
      </rPr>
      <t>Resumen (certificación a presentar).</t>
    </r>
  </si>
  <si>
    <t>Abogados</t>
  </si>
  <si>
    <t>Registro Casos</t>
  </si>
  <si>
    <t xml:space="preserve"> </t>
  </si>
  <si>
    <t>Judiciales</t>
  </si>
  <si>
    <t>Utilice la barra de navegación lateral izquierda para moverse entre pestañas</t>
  </si>
  <si>
    <t>Utilice las listas desplegables para llenar información a lo largo del documento</t>
  </si>
  <si>
    <t>Utilice la información del lateral derecho como ayuda de llenado de la pestaña</t>
  </si>
  <si>
    <t>Arbitramentos</t>
  </si>
  <si>
    <t>Comité de Conciliación</t>
  </si>
  <si>
    <t>Pagos</t>
  </si>
  <si>
    <t>Resumen (Certificación a presentar)</t>
  </si>
  <si>
    <t>Para saber más sobre el contenido y cómo completar la plantilla de control interno puede consultar la Guía de Control Interno.</t>
  </si>
  <si>
    <t>Acceder a la guía</t>
  </si>
  <si>
    <t>En esta sección se presenta la información detallada de los usuarios activos en el sistema.</t>
  </si>
  <si>
    <t>Para saber más sobre cómo completar la hoja de usuarios puede consultar la sección (Hoja de usuarios) de la Guía de Control Interno.</t>
  </si>
  <si>
    <t>Rol</t>
  </si>
  <si>
    <t>Fecha creación en ekOGUI (DD/MM/AAAA)</t>
  </si>
  <si>
    <t>Nombres y Apellidos</t>
  </si>
  <si>
    <t>Fecha última capacitación (DD/MM/AAAA)</t>
  </si>
  <si>
    <t>Jefe Financiero</t>
  </si>
  <si>
    <t>Luz Dary Betancourt Marin</t>
  </si>
  <si>
    <t>Jefe Jurídico</t>
  </si>
  <si>
    <t>Alejandro Wigberto Beltran Martinez</t>
  </si>
  <si>
    <t>Jefe de Control Interno</t>
  </si>
  <si>
    <t>Euripides Gonzalez Ordoñez</t>
  </si>
  <si>
    <r>
      <rPr>
        <b/>
        <sz val="11"/>
        <color rgb="FFFF3737"/>
        <rFont val="Franklin Gothic Book"/>
        <family val="2"/>
      </rPr>
      <t>❓</t>
    </r>
    <r>
      <rPr>
        <b/>
        <sz val="11"/>
        <color theme="4" tint="-0.249977111117893"/>
        <rFont val="Franklin Gothic Book"/>
        <family val="2"/>
      </rPr>
      <t xml:space="preserve"> En el campo de la fecha de creación en ekOGUI, si la creación del usuario fue antes de la vigencia 2015, por favor registrar la fecha 01-01-2015.
</t>
    </r>
    <r>
      <rPr>
        <b/>
        <sz val="11"/>
        <color rgb="FFFF0000"/>
        <rFont val="Franklin Gothic Book"/>
        <family val="2"/>
      </rPr>
      <t>!</t>
    </r>
    <r>
      <rPr>
        <b/>
        <sz val="11"/>
        <color theme="4" tint="-0.249977111117893"/>
        <rFont val="Franklin Gothic Book"/>
        <family val="2"/>
      </rPr>
      <t xml:space="preserve"> El periodo de capacitación a reportar es del 01 de enero de 2024 al 30 de junio de 2025 (si el periodo de capacitación es anterior o superior al mencionado, </t>
    </r>
    <r>
      <rPr>
        <b/>
        <sz val="11"/>
        <color rgb="FFEE0000"/>
        <rFont val="Franklin Gothic Book"/>
        <family val="2"/>
      </rPr>
      <t>NO</t>
    </r>
    <r>
      <rPr>
        <b/>
        <sz val="11"/>
        <color theme="4" tint="-0.249977111117893"/>
        <rFont val="Franklin Gothic Book"/>
        <family val="2"/>
      </rPr>
      <t xml:space="preserve"> diligencie este campo por favor). 
</t>
    </r>
    <r>
      <rPr>
        <b/>
        <sz val="11"/>
        <color rgb="FFFF0000"/>
        <rFont val="Franklin Gothic Book"/>
        <family val="2"/>
      </rPr>
      <t>!</t>
    </r>
    <r>
      <rPr>
        <b/>
        <sz val="11"/>
        <color theme="4" tint="-0.249977111117893"/>
        <rFont val="Franklin Gothic Book"/>
        <family val="2"/>
      </rPr>
      <t xml:space="preserve"> Si la Entidad no cuenta con el perfil, por favor especificar en la casilla de Nombres y Apellidos </t>
    </r>
    <r>
      <rPr>
        <b/>
        <sz val="11"/>
        <color rgb="FFFF0000"/>
        <rFont val="Franklin Gothic Book"/>
        <family val="2"/>
      </rPr>
      <t>NO APLICA</t>
    </r>
  </si>
  <si>
    <t>Secretario Técnico</t>
  </si>
  <si>
    <t>Claudia Marcela Rincon Montenegro</t>
  </si>
  <si>
    <t>Administrador de la Entidad</t>
  </si>
  <si>
    <t>Lizette Sylvana Alfonso Sanchez</t>
  </si>
  <si>
    <t>Observaciones</t>
  </si>
  <si>
    <t>En esta sección se presenta la información detallada de los abogados.</t>
  </si>
  <si>
    <t>Para saber más sobre cómo completar la hoja de abogados puede consultar la sección (Hoja de abogados) de la Guía de Control Interno.</t>
  </si>
  <si>
    <t>Cantidad de abogados litigando según jurídica al 30 de junio de 2025</t>
  </si>
  <si>
    <t>Abogados activos en ekOGUI al 30 de junio de 2025</t>
  </si>
  <si>
    <t>Retirados de la entidad según jurídica durante el primer semestre de 2025</t>
  </si>
  <si>
    <t>Inactivados en ekOGUI durante el primer semestre de 2025</t>
  </si>
  <si>
    <r>
      <rPr>
        <b/>
        <sz val="11"/>
        <color rgb="FFFF3737"/>
        <rFont val="Franklin Gothic Book"/>
        <family val="2"/>
      </rPr>
      <t>❓</t>
    </r>
    <r>
      <rPr>
        <b/>
        <sz val="11"/>
        <color theme="4" tint="-0.249977111117893"/>
        <rFont val="Franklin Gothic Book"/>
        <family val="2"/>
      </rPr>
      <t xml:space="preserve">Es importante que cada entidad actualice los accesos de los abogados vigentes, para evitar que aquellos que ya no están activos utilicen indebidamente sus perfiles registrados en ekOGUI, y así prevenir posibles fugas de información.
</t>
    </r>
    <r>
      <rPr>
        <b/>
        <sz val="11"/>
        <color rgb="FFFF0000"/>
        <rFont val="Franklin Gothic Book"/>
        <family val="2"/>
      </rPr>
      <t>!</t>
    </r>
    <r>
      <rPr>
        <b/>
        <sz val="11"/>
        <color theme="4" tint="-0.249977111117893"/>
        <rFont val="Franklin Gothic Book"/>
        <family val="2"/>
      </rPr>
      <t xml:space="preserve">  Recuerde que la suma de los abogados en la tabla de capacitaciones debe corresponder al número de abogados activos en ekOGUI y contar con el debido soporte (acta y/o certificación)
</t>
    </r>
    <r>
      <rPr>
        <b/>
        <sz val="11"/>
        <color rgb="FFFF0000"/>
        <rFont val="Franklin Gothic Book"/>
        <family val="2"/>
      </rPr>
      <t>❓</t>
    </r>
    <r>
      <rPr>
        <b/>
        <sz val="11"/>
        <color theme="4" tint="-0.249977111117893"/>
        <rFont val="Franklin Gothic Book"/>
        <family val="2"/>
      </rPr>
      <t xml:space="preserve">En algunas entidades, el área jurídica se reparte entre abogados y apoderados y sólo algunos están registrados en ekOGUI, por lo que es necesario diferenciar entre 'Cantidad de Abogados Litigando según Jurídica' y 'Abogados Creados en ekOGUI Activos'. </t>
    </r>
  </si>
  <si>
    <t>De los abogados activos creados en eKOGUI indique cuántos tienen su última capácitación:</t>
  </si>
  <si>
    <t>Su última capacitación fue realizada después del 01-01-2024 hasta el 30-06-2025</t>
  </si>
  <si>
    <t>Su última capacitación fue anterior al 31-12-2023</t>
  </si>
  <si>
    <t>No tienen capacitación</t>
  </si>
  <si>
    <t xml:space="preserve">A corte al 30 de junio de 2025 el jefe de la oficina de control interno evidenció que en el sistema eKOGUI se encuentran ocho (8) abogados activos, debidamente creados, con registro de gestión en el sistema, correo electrónico actualizado y tipo de vinculación de planta.
No obstante, según el reporte de la Oficina Jurídica, únicamente seis (6) abogados ejercían funciones litigiosas al cierre del período. Adicionalmente, se identificó una inconsistencia frente al reporte de desvinculaciones: Jurídica informó el retiro de un (1) abogado en el primer semestre de 2025, mientras que en el sistema eKOGUI aparecen dos (2) abogados inactivados en el mismo período.
Finalmente, se constató que los ocho (8) abogados activos en eKOGUI registran correctamente sus nombres, cuentan con correo electrónico institucional vigente y todos recibieron capacitaciones durante el primer semestre de 2025, con evidencia documental de su participación.
</t>
  </si>
  <si>
    <t>Registro Casos en ekOGUI</t>
  </si>
  <si>
    <t xml:space="preserve">En esta sección se presenta la información detallada de los casos recibidos y registrados en ekOGUI. </t>
  </si>
  <si>
    <t>Para saber más sobre cómo completar la hoja de Registro Casos en ekOGUI puede consultar la sección (Hoja Registro Casos) de la Guía de Control Interno</t>
  </si>
  <si>
    <t>De acuerdo con la pregunta anterior, cuántos de los autos admisorios de procesos judiciales notificados fueron registrados en el sistema ekOGUI durante el semestre I - 2025</t>
  </si>
  <si>
    <t>De acuerdo con la pregunta anterior, cuántos autos admisorios de procesos judiciales fueron registrados con oportunidad (10 días hábiles) en el sistema ekOGUI,  conforme a la normativa (No. 3 art. 2.2.3.4.1.10 DL 104 de 2025) en el semestre I - 2025</t>
  </si>
  <si>
    <r>
      <rPr>
        <b/>
        <sz val="11"/>
        <color rgb="FFFF0000"/>
        <rFont val="Franklin Gothic Book"/>
        <family val="2"/>
      </rPr>
      <t>!</t>
    </r>
    <r>
      <rPr>
        <b/>
        <sz val="11"/>
        <color theme="4" tint="-0.249977111117893"/>
        <rFont val="Franklin Gothic Book"/>
        <family val="2"/>
      </rPr>
      <t xml:space="preserve"> Para diligenciar la cantidad de autos admisorios notificados y registrados en ekOGUI con oportunidad, se tendrán en cuenta sólo los autos admisorios que desde la fecha de notificación y la fecha de registro no haya superado los 10 días hábiles.</t>
    </r>
    <r>
      <rPr>
        <b/>
        <sz val="11"/>
        <color rgb="FFFF3300"/>
        <rFont val="Franklin Gothic Book"/>
        <family val="2"/>
      </rPr>
      <t xml:space="preserve">
</t>
    </r>
    <r>
      <rPr>
        <b/>
        <sz val="11"/>
        <color rgb="FFFF3737"/>
        <rFont val="Franklin Gothic Book"/>
        <family val="2"/>
      </rPr>
      <t>!</t>
    </r>
    <r>
      <rPr>
        <b/>
        <sz val="11"/>
        <color theme="4" tint="-0.249977111117893"/>
        <rFont val="Franklin Gothic Book"/>
        <family val="2"/>
      </rPr>
      <t xml:space="preserve"> Los 10 días hábiles de oportunidad de registro, se cuentan a partir de la fecha del recibido del correo electrónico de notificación.</t>
    </r>
  </si>
  <si>
    <r>
      <rPr>
        <b/>
        <sz val="12"/>
        <color rgb="FFFF3300"/>
        <rFont val="Franklin Gothic Book"/>
        <family val="2"/>
      </rPr>
      <t>!</t>
    </r>
    <r>
      <rPr>
        <b/>
        <sz val="12"/>
        <color theme="4" tint="-0.249977111117893"/>
        <rFont val="Franklin Gothic Book"/>
        <family val="2"/>
      </rPr>
      <t xml:space="preserve"> Total de autos admisorios de procesos judiciales que </t>
    </r>
    <r>
      <rPr>
        <b/>
        <sz val="12"/>
        <color rgb="FFFF3737"/>
        <rFont val="Franklin Gothic Book"/>
        <family val="2"/>
      </rPr>
      <t>NO</t>
    </r>
    <r>
      <rPr>
        <b/>
        <sz val="12"/>
        <color theme="4" tint="-0.249977111117893"/>
        <rFont val="Franklin Gothic Book"/>
        <family val="2"/>
      </rPr>
      <t xml:space="preserve"> fueron registrados en el sistema ekOGUI con oportunidad (10 días hábiles) conforme a la normativa (No. 3 art. 2.2.3.4.1.10 DL 104 de 2025) en el semestre I - 2025</t>
    </r>
  </si>
  <si>
    <t>En esta sección se presenta la información detallada de los procesos judiciales.</t>
  </si>
  <si>
    <t>Para saber más sobre cómo completar la hoja de procesos judiciales puede consultar la sección (Hoja Judiciales) de la Guía de Control Interno</t>
  </si>
  <si>
    <t>Cantidad</t>
  </si>
  <si>
    <t>Mayores a 33.0000 SMMLV activos</t>
  </si>
  <si>
    <t>Cantidad de procesos activos según jurídica</t>
  </si>
  <si>
    <t>Cantidad de procesos de más de 33.000 SMMLV según jurídica</t>
  </si>
  <si>
    <t>Cantidad de procesos activos registrados en ekOGUI</t>
  </si>
  <si>
    <t>Cantidad de procesos de más de 33.000 SMMLV registrados en ekOGUI</t>
  </si>
  <si>
    <t>Cantidad de procesos sin abogado asignado</t>
  </si>
  <si>
    <t>Cantidad de procesos de más de 33.000 SMMLV con la pieza demanda</t>
  </si>
  <si>
    <r>
      <rPr>
        <b/>
        <sz val="11"/>
        <color rgb="FFFF0000"/>
        <rFont val="Franklin Gothic Book"/>
        <family val="2"/>
      </rPr>
      <t>!</t>
    </r>
    <r>
      <rPr>
        <b/>
        <sz val="11"/>
        <color theme="4" tint="-0.249977111117893"/>
        <rFont val="Franklin Gothic Book"/>
        <family val="2"/>
      </rPr>
      <t xml:space="preserve"> Para diligenciar la cantidad de procesos sin abogado asignado, la fecha de admisión debe ser antes del 30-06-2025.
</t>
    </r>
    <r>
      <rPr>
        <b/>
        <sz val="11"/>
        <color rgb="FFFF0000"/>
        <rFont val="Franklin Gothic Book"/>
        <family val="2"/>
      </rPr>
      <t>!</t>
    </r>
    <r>
      <rPr>
        <b/>
        <sz val="11"/>
        <color theme="4" tint="-0.249977111117893"/>
        <rFont val="Franklin Gothic Book"/>
        <family val="2"/>
      </rPr>
      <t xml:space="preserve"> Para diligenciar la cantidad de procesos terminados en ekOGUI durante el primer semestre de 2025, se tendrá en cuenta la fecha de actuación de terminación en este periodo.
</t>
    </r>
    <r>
      <rPr>
        <b/>
        <sz val="11"/>
        <color rgb="FFFF0000"/>
        <rFont val="Franklin Gothic Book"/>
        <family val="2"/>
      </rPr>
      <t>!</t>
    </r>
    <r>
      <rPr>
        <b/>
        <sz val="11"/>
        <color theme="4" tint="-0.249977111117893"/>
        <rFont val="Franklin Gothic Book"/>
        <family val="2"/>
      </rPr>
      <t xml:space="preserve"> El valor indexado que se tendrá en cuenta para la verificación de los procesos mayores a 33.000 SMMLV, será de $46.975.500.000 (vigencia 2025).
</t>
    </r>
    <r>
      <rPr>
        <b/>
        <sz val="11"/>
        <color rgb="FFFF0000"/>
        <rFont val="Franklin Gothic Book"/>
        <family val="2"/>
      </rPr>
      <t>!</t>
    </r>
    <r>
      <rPr>
        <b/>
        <sz val="11"/>
        <color theme="4" tint="-0.249977111117893"/>
        <rFont val="Franklin Gothic Book"/>
        <family val="2"/>
      </rPr>
      <t xml:space="preserve"> Para la Calificación del Riesgo - Provisión Contable, solo se considerarán los procesos activos en ekOGUI en calidad de demandado que tengan calificación de riesgo.
</t>
    </r>
    <r>
      <rPr>
        <b/>
        <sz val="11"/>
        <color rgb="FFFF0000"/>
        <rFont val="Franklin Gothic Book"/>
        <family val="2"/>
      </rPr>
      <t xml:space="preserve">
! </t>
    </r>
    <r>
      <rPr>
        <b/>
        <sz val="11"/>
        <color theme="4" tint="-0.249977111117893"/>
        <rFont val="Franklin Gothic Book"/>
        <family val="2"/>
      </rPr>
      <t>Del total del número de procesos en Calificación del Riesgo y Provisión Contable, se debe incluir cuántos tienen una provisión igual a 0 de cada probabilidad de perder el caso.</t>
    </r>
  </si>
  <si>
    <t>Calificación de riesgo</t>
  </si>
  <si>
    <t>Cantidad de procesos en ekOGUI - Sin calificación al semestre I - 2025</t>
  </si>
  <si>
    <t>Condenas</t>
  </si>
  <si>
    <t>Calificación de riesgo - Provisión contable</t>
  </si>
  <si>
    <t>Número Procesos</t>
  </si>
  <si>
    <t>Número provisión igual a cero</t>
  </si>
  <si>
    <t>Procesos analizados</t>
  </si>
  <si>
    <t>Probabilidad de perder el caso - ALTA</t>
  </si>
  <si>
    <t>Procesos terminados con ejecutoria</t>
  </si>
  <si>
    <t>Probabilidad de perder el caso - MEDIA</t>
  </si>
  <si>
    <t>Procesos desfavorables</t>
  </si>
  <si>
    <t>Probabilidad de perder el caso - BAJA</t>
  </si>
  <si>
    <t>Procesos que generan erogación económica</t>
  </si>
  <si>
    <t>Probabilidad de perder el caso - REMOTA</t>
  </si>
  <si>
    <t>Procesos con valor condena mayor a cero</t>
  </si>
  <si>
    <t>En esta sección se presenta la información detallada de los procesos de arbitramentos.</t>
  </si>
  <si>
    <t>Para saber más sobre cómo completar la hoja de arbitramentos puede consultar la sección (Hoja de Arbitramentos) de la Guía de Control Interno.</t>
  </si>
  <si>
    <t>Total de arbitramentos activos registrados en ekOGUI al 30 de junio de 2025</t>
  </si>
  <si>
    <t>Total de arbitramentos terminados en ekOGUI al 30 de junio de 2025</t>
  </si>
  <si>
    <t>De acuerdo con la informacion reportada por la OAJ, asi como la consulta realizada en el Sistema, a la fecha del informe no hay procesos en conocimiento de los tribunales de arbitramento.</t>
  </si>
  <si>
    <t>En esta sección se presenta la información detallada de los comités de conciliación.</t>
  </si>
  <si>
    <t>Para saber más sobre cómo completar la hoja de Comités de Conciliación puede consultar la sección (Hoja Comités de Conciliación) de la Guía de Control Interno</t>
  </si>
  <si>
    <t>SI</t>
  </si>
  <si>
    <t>Su entidad elaboró las fichas de conciliación a través del sistema eKOGUI durante el semestre I - 2025</t>
  </si>
  <si>
    <t>Fichas para decisión del comité</t>
  </si>
  <si>
    <t>Con fecha</t>
  </si>
  <si>
    <t>Sin fecha</t>
  </si>
  <si>
    <t>Total</t>
  </si>
  <si>
    <t>Cantidad de procesos  arbitrales para decisión del comité</t>
  </si>
  <si>
    <t>Cantidad de procesos  judiciales para decisión del comité</t>
  </si>
  <si>
    <t>Cantidad de conciliaciones extrajudciales para decisión del comité</t>
  </si>
  <si>
    <t>Fichas con decisión del comité</t>
  </si>
  <si>
    <t>Procesos  arbitrales con decisión del comité</t>
  </si>
  <si>
    <t>Procesos  judiciales con decisión del comité</t>
  </si>
  <si>
    <t>Conciliaciones extrajudciales con decisión del comité</t>
  </si>
  <si>
    <t>La única fuente interna de información es el Ekogui.</t>
  </si>
  <si>
    <t>En esta sección se presenta la información detallada del módulo de relación de pagos.</t>
  </si>
  <si>
    <t>Para saber más sobre cómo completar la hoja de pagos puede consultar la sección (Hoja pagos) de la Guía de Control Interno.</t>
  </si>
  <si>
    <t>¿Su entidad gestiona sus trámites financieros en SIIF-MinHacienda?</t>
  </si>
  <si>
    <t>Para saber más sobre el contenido y cómo completar la hoja resumen puede consultar la sección (Hoja resumen) de la Guía de Control Interno.</t>
  </si>
  <si>
    <t>Fecha de diligenciamiento</t>
  </si>
  <si>
    <t>Agencia Nacional de Defensa Jurídica del Estado</t>
  </si>
  <si>
    <t>Nombre de la Entidad que reporta</t>
  </si>
  <si>
    <t>UNIDAD ADMINISTRATIVA ESPECIAL DE LA JUSTICIA PENAL MILITAR Y POLICIAL-</t>
  </si>
  <si>
    <t>Si</t>
  </si>
  <si>
    <t>Nombre del Jefe de Control Interno que reporta</t>
  </si>
  <si>
    <t>EURIPIDES GONZÁLEZ ORDÓNEZ</t>
  </si>
  <si>
    <t>No</t>
  </si>
  <si>
    <t>N/A</t>
  </si>
  <si>
    <t>INFORMACIÓN USUARIOS</t>
  </si>
  <si>
    <t>ARBITRAMENTOS</t>
  </si>
  <si>
    <t>Completitud de Roles</t>
  </si>
  <si>
    <t>Procesos arbitrales activos ekOGUI</t>
  </si>
  <si>
    <t>Nivel de capacitación Roles</t>
  </si>
  <si>
    <t>Porcentaje de registro</t>
  </si>
  <si>
    <t>Abogados activos en ekOGUI</t>
  </si>
  <si>
    <t>Procesos terminados en ekOGUI</t>
  </si>
  <si>
    <t>Información correcta abogados</t>
  </si>
  <si>
    <t>Nivel de capacitación abogados</t>
  </si>
  <si>
    <t>REGISTRO CASOS</t>
  </si>
  <si>
    <t>COMITES DE CONCILIACIÓN</t>
  </si>
  <si>
    <t>Casos notificados según juridíca</t>
  </si>
  <si>
    <t>Gestión de sesiones</t>
  </si>
  <si>
    <t>Casos registrados en ekOGUI</t>
  </si>
  <si>
    <t>Gestión de fichas</t>
  </si>
  <si>
    <t>Casos registrados en ekOGUI con oportunidad (10 días)</t>
  </si>
  <si>
    <t>Fichas con decisión</t>
  </si>
  <si>
    <t>Casos NO registrados con oportunidad (10 días)</t>
  </si>
  <si>
    <t>JUDICIALES</t>
  </si>
  <si>
    <t>PAGOS</t>
  </si>
  <si>
    <t>Procesos activos en ekOGUI</t>
  </si>
  <si>
    <t>Uso del Módulo Pagos (SIIF Nación)</t>
  </si>
  <si>
    <t>Cantidad pagos asociados de SIIF</t>
  </si>
  <si>
    <t>Actualización más de 33.000 SMMLV</t>
  </si>
  <si>
    <t>Procesos por abogado en ekOGUI</t>
  </si>
  <si>
    <t>Provisión aparentemente inconsistente</t>
  </si>
  <si>
    <t>Observaciones generales</t>
  </si>
  <si>
    <r>
      <rPr>
        <b/>
        <sz val="11"/>
        <color rgb="FF223B7F"/>
        <rFont val="Franklin Gothic Book"/>
        <family val="2"/>
      </rPr>
      <t>*️⃣Nota:</t>
    </r>
    <r>
      <rPr>
        <sz val="11"/>
        <color rgb="FF223B7F"/>
        <rFont val="Franklin Gothic Book"/>
        <family val="2"/>
      </rPr>
      <t xml:space="preserve"> Los valores arrojados en esta hoja son solo para referencia y control del diligenciamiento, no deben ser usados para calificar, cualificar o comparar a las entidades, </t>
    </r>
    <r>
      <rPr>
        <b/>
        <sz val="11"/>
        <color rgb="FF223B7F"/>
        <rFont val="Franklin Gothic Book"/>
        <family val="2"/>
      </rPr>
      <t>no hay valores buenos ni malos</t>
    </r>
    <r>
      <rPr>
        <sz val="11"/>
        <color rgb="FF223B7F"/>
        <rFont val="Franklin Gothic Book"/>
        <family val="2"/>
      </rPr>
      <t>.</t>
    </r>
  </si>
  <si>
    <r>
      <rPr>
        <b/>
        <sz val="10"/>
        <color rgb="FF223B7F"/>
        <rFont val="Franklin Gothic Book"/>
        <family val="2"/>
      </rPr>
      <t xml:space="preserve">*️⃣CERTIFICACION DE INFORMACIÓN LITIGIOSA ekOGUI </t>
    </r>
    <r>
      <rPr>
        <sz val="10"/>
        <color rgb="FF223B7F"/>
        <rFont val="Franklin Gothic Book"/>
        <family val="2"/>
      </rPr>
      <t xml:space="preserve">de que trata el artículo 2.2.3.4.1.14 del Decreto 1069 de 2015. En mi calidad de Jefe de Oficina de Control Interno o quien haga sus veces, </t>
    </r>
    <r>
      <rPr>
        <b/>
        <sz val="10"/>
        <color rgb="FF223B7F"/>
        <rFont val="Franklin Gothic Book"/>
        <family val="2"/>
      </rPr>
      <t>CERTIFICO</t>
    </r>
    <r>
      <rPr>
        <sz val="10"/>
        <color rgb="FF223B7F"/>
        <rFont val="Franklin Gothic Book"/>
        <family val="2"/>
      </rPr>
      <t xml:space="preserve"> que se realizó la verificación del cumplimiento de las obligaciones establecidas en el Capítulo 4 del Decreto 1069 de 2015, para los usuarios del Sistema Único de Gestión e Información de la Actividad Litigiosa del Estado- ekOGUI, de conformidad con los lineamientos señalados por la Agencia Nacional de Defensa Jurídica del Estado y los procedimientos de auditoría interna definidos por la Entidad.</t>
    </r>
  </si>
  <si>
    <t>Firma Jefe de Control Interno</t>
  </si>
  <si>
    <t>5.2 Usuarios</t>
  </si>
  <si>
    <t>5.3 Abogados</t>
  </si>
  <si>
    <t>5.4 Registro Casos ekOGUI</t>
  </si>
  <si>
    <t>5.5 Judiciales</t>
  </si>
  <si>
    <t>5.6 Arbitramentos</t>
  </si>
  <si>
    <t xml:space="preserve">5.7 Comité de Conciliación </t>
  </si>
  <si>
    <t>5.8 Pagos</t>
  </si>
  <si>
    <t>Financiero</t>
  </si>
  <si>
    <t>Juridico</t>
  </si>
  <si>
    <t>Control interno</t>
  </si>
  <si>
    <t>Secretario</t>
  </si>
  <si>
    <t>Administrador</t>
  </si>
  <si>
    <t>Información</t>
  </si>
  <si>
    <t>Completitud</t>
  </si>
  <si>
    <t>Capacitación</t>
  </si>
  <si>
    <t>Activos</t>
  </si>
  <si>
    <t>Terminados</t>
  </si>
  <si>
    <t>Mayores a 33.000 SMMLV</t>
  </si>
  <si>
    <t>Calificación del Riesgo</t>
  </si>
  <si>
    <t>Provisión Contable</t>
  </si>
  <si>
    <t>Preguntas generales</t>
  </si>
  <si>
    <t>Creación</t>
  </si>
  <si>
    <t>Nombre</t>
  </si>
  <si>
    <t>Cantidad de abogados litigando según jurídica</t>
  </si>
  <si>
    <t>Retirados de la entidad según jurídica primer semestre</t>
  </si>
  <si>
    <t>Inactivados en ekOGUI durante el primer semestre</t>
  </si>
  <si>
    <t>De la muestra, cuantos tienen el nombre correcto</t>
  </si>
  <si>
    <t>De la muestra cuantos tienen el correo electrónico de prueba correcto</t>
  </si>
  <si>
    <t>De la muestra, cuantos tienen tipo de vinculación de planta</t>
  </si>
  <si>
    <t>Cuántos casos (procesos arbitrales, procesos judiciales y conciliaciones extrajudiciales) fueron notificados por el buzón notificaciones judiciales a la Entidad durante el primer semestre</t>
  </si>
  <si>
    <t>Cuántos de los casos notificados fueron registrados en el sistema ekOGUI durante el semestre I - 2025</t>
  </si>
  <si>
    <t>De acuerdo con la pregunta anterior, cuántos casos fueron registrados con oportunidad (10 días hábiles) en el sistema ekOGUI,  conforme a la normativa (No. 3 art. 2.2.3.4.1.10 DL 104 de 2025) en el semestre I - 2025</t>
  </si>
  <si>
    <t>Total de casos NO registrados en el sistema ekOGUI con oportunidad (10 días hábiles) conforme a la normativa (No. 3 art. 2.2.3.4.1.10 DL 104 de 2025) en el semestre I - 2025</t>
  </si>
  <si>
    <t>Procesos activos registrados en eKOGUI</t>
  </si>
  <si>
    <t>Procesos sin abogado asignado</t>
  </si>
  <si>
    <t>Procesos terminados durante el primer semestre según juridica</t>
  </si>
  <si>
    <t>Procesos terminados durante el primer semestre en ekOGUI</t>
  </si>
  <si>
    <t>Cantidad de procesos más de 33.000 SMMLV con la pieza demanda</t>
  </si>
  <si>
    <t>Cantidad de procesos activos ekOGUI - Calidad demandado</t>
  </si>
  <si>
    <t>Cantidad de procesos en ekOGUI - Calificación durante o posterior al primer semestre</t>
  </si>
  <si>
    <t xml:space="preserve">Cantidad de procesos en ekOGUI - Calificación anterior al primer semestre </t>
  </si>
  <si>
    <t>Cantidad de procesos en ekOGUI - Sin calificación</t>
  </si>
  <si>
    <t>Alta</t>
  </si>
  <si>
    <t>Alta cero</t>
  </si>
  <si>
    <t>Media</t>
  </si>
  <si>
    <t>Media cero</t>
  </si>
  <si>
    <t>Baja</t>
  </si>
  <si>
    <t>Baja cero</t>
  </si>
  <si>
    <t>Remota</t>
  </si>
  <si>
    <t>Remota cero</t>
  </si>
  <si>
    <t>Arbitramentos activos al 30-06-2025 según jurídica</t>
  </si>
  <si>
    <t>Arbitramentos activos registrados en ekOGUI al 30-06-2025</t>
  </si>
  <si>
    <t>Total arbitramentos terminados según  juridica al 30-06-2025</t>
  </si>
  <si>
    <t>Total arbitramentos terminados en ekOGUI al 30-06-2025</t>
  </si>
  <si>
    <t>Su entidad gestionó sesiones del comité en el primer semestre de 2025</t>
  </si>
  <si>
    <t>Su entidad elaboró las fichas de conciliación  durante el primer semestre</t>
  </si>
  <si>
    <t>Arbitrales con fecha</t>
  </si>
  <si>
    <t>Arbitrales sin fecha</t>
  </si>
  <si>
    <t>Judiciales con fecha</t>
  </si>
  <si>
    <t>Judiciales sin fecha</t>
  </si>
  <si>
    <t>Conciliaciones  con fecha</t>
  </si>
  <si>
    <t>Conciliaciones  sin fecha</t>
  </si>
  <si>
    <t>Total arbitrales</t>
  </si>
  <si>
    <t>Total judiciales</t>
  </si>
  <si>
    <t>Total conciliaciones</t>
  </si>
  <si>
    <t>Su entidad gestiona en SIIF-Minhacienda</t>
  </si>
  <si>
    <t>Cuántos pagos ha relacionado la entidad en ekOGUI</t>
  </si>
  <si>
    <t>SEMESTRE</t>
  </si>
  <si>
    <t>OPCIONES</t>
  </si>
  <si>
    <t>1er</t>
  </si>
  <si>
    <t>Entidad</t>
  </si>
  <si>
    <t>¿Actual?</t>
  </si>
  <si>
    <t>2do</t>
  </si>
  <si>
    <t>ADMINISTRADORA COLOMBIANA DE PENSIONES-COLPENSIONES</t>
  </si>
  <si>
    <t>II - 2024</t>
  </si>
  <si>
    <t>SEGUNDO</t>
  </si>
  <si>
    <t xml:space="preserve">31 DE DICIEMBRE </t>
  </si>
  <si>
    <t>ADMINISTRADORA DE LOS RECURSOS DEL SISTEMA GENERAL DE SEGURIDAD SOCIAL EN SALUD-ADRES</t>
  </si>
  <si>
    <t>PRIMER</t>
  </si>
  <si>
    <t xml:space="preserve">30 DE JUNIO </t>
  </si>
  <si>
    <t>ADMINISTRADORA DEL MONOPOLIO RENTISTICO DE LOS JUEGOS DE SUERTE Y AZAR-COLJUEGOS</t>
  </si>
  <si>
    <t>AGENCIA COLOMBIANA PARA LA REINCORPORACION Y NORMALIZACION-ANR</t>
  </si>
  <si>
    <t>AGENCIA DE DESARROLLO RURAL-ADR</t>
  </si>
  <si>
    <t>Año en curso</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</si>
  <si>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</si>
  <si>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</si>
  <si>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</si>
  <si>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</si>
  <si>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</si>
  <si>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¿Uso de módulo de pagos?</t>
  </si>
  <si>
    <t>AGENCIA NACIONAL DE HIDROCARBUROS-ANH</t>
  </si>
  <si>
    <t>Respuesta</t>
  </si>
  <si>
    <t>NO</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</si>
  <si>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</si>
  <si>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</si>
  <si>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</si>
  <si>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</si>
  <si>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</si>
  <si>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</si>
  <si>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</si>
  <si>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</si>
  <si>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</si>
  <si>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</si>
  <si>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</si>
  <si>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</si>
  <si>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</si>
  <si>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</si>
  <si>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</si>
  <si>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</si>
  <si>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</si>
  <si>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</si>
  <si>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</si>
  <si>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</si>
  <si>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</si>
  <si>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</si>
  <si>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</si>
  <si>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</si>
  <si>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</si>
  <si>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</si>
  <si>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</si>
  <si>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</si>
  <si>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</si>
  <si>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</si>
  <si>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</si>
  <si>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</si>
  <si>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</si>
  <si>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</si>
  <si>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</si>
  <si>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</si>
  <si>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</si>
  <si>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</si>
  <si>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</si>
  <si>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</si>
  <si>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</si>
  <si>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</si>
  <si>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</si>
  <si>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</si>
  <si>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</si>
  <si>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</si>
  <si>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</si>
  <si>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</si>
  <si>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</si>
  <si>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</si>
  <si>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</si>
  <si>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</si>
  <si>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</si>
  <si>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</si>
  <si>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</si>
  <si>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</si>
  <si>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</si>
  <si>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</si>
  <si>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</si>
  <si>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</si>
  <si>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</si>
  <si>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</si>
  <si>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</si>
  <si>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</si>
  <si>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</si>
  <si>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</si>
  <si>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</si>
  <si>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</si>
  <si>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</si>
  <si>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</si>
  <si>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</si>
  <si>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</si>
  <si>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</si>
  <si>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</si>
  <si>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</si>
  <si>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</si>
  <si>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</si>
  <si>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</si>
  <si>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</si>
  <si>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</si>
  <si>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</si>
  <si>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</si>
  <si>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</si>
  <si>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</si>
  <si>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</si>
  <si>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</si>
  <si>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</si>
  <si>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</si>
  <si>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</si>
  <si>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</si>
  <si>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</si>
  <si>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</si>
  <si>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</si>
  <si>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</si>
  <si>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</si>
  <si>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</si>
  <si>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</si>
  <si>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-NIVEL CENTRAL-DIAN</t>
  </si>
  <si>
    <t>DIRECCION DE SANIDAD DE LA POLICIA NACIONAL-DISAN</t>
  </si>
  <si>
    <t>DIRECCION EJECUTIVA DE ADMINISTRACION JUDICIAL - NIVEL CENTRAL-DEAJ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</si>
  <si>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</si>
  <si>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</si>
  <si>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</si>
  <si>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</si>
  <si>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</si>
  <si>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</si>
  <si>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</si>
  <si>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</si>
  <si>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</si>
  <si>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</si>
  <si>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</si>
  <si>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</si>
  <si>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</si>
  <si>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</si>
  <si>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</si>
  <si>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</si>
  <si>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</si>
  <si>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</si>
  <si>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</si>
  <si>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</si>
  <si>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</si>
  <si>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</si>
  <si>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</si>
  <si>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</si>
  <si>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</si>
  <si>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</si>
  <si>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</si>
  <si>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</si>
  <si>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</si>
  <si>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</si>
  <si>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</si>
  <si>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</si>
  <si>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</si>
  <si>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</si>
  <si>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</si>
  <si>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</si>
  <si>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</si>
  <si>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</si>
  <si>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</si>
  <si>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</si>
  <si>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</si>
  <si>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</si>
  <si>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</si>
  <si>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</si>
  <si>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</si>
  <si>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</si>
  <si>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</si>
  <si>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</si>
  <si>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</si>
  <si>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</si>
  <si>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</si>
  <si>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</si>
  <si>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</si>
  <si>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</si>
  <si>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</si>
  <si>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</si>
  <si>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</si>
  <si>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</si>
  <si>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</si>
  <si>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</si>
  <si>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</si>
  <si>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</si>
  <si>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</si>
  <si>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</si>
  <si>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</si>
  <si>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</si>
  <si>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</si>
  <si>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</si>
  <si>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</si>
  <si>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</si>
  <si>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</si>
  <si>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</si>
  <si>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</si>
  <si>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</si>
  <si>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</si>
  <si>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</si>
  <si>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</si>
  <si>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</si>
  <si>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</si>
  <si>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</si>
  <si>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</si>
  <si>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</si>
  <si>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</si>
  <si>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</si>
  <si>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</si>
  <si>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</si>
  <si>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</si>
  <si>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</si>
  <si>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</si>
  <si>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</si>
  <si>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</si>
  <si>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</si>
  <si>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</si>
  <si>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</si>
  <si>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</si>
  <si>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</si>
  <si>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</si>
  <si>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</si>
  <si>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</si>
  <si>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</si>
  <si>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</si>
  <si>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</si>
  <si>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</si>
  <si>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</si>
  <si>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</si>
  <si>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</si>
  <si>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</si>
  <si>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</si>
  <si>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</si>
  <si>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</si>
  <si>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</si>
  <si>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</si>
  <si>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</si>
  <si>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</si>
  <si>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</si>
  <si>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</si>
  <si>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</si>
  <si>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</si>
  <si>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</si>
  <si>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</si>
  <si>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</si>
  <si>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</si>
  <si>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</si>
  <si>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</si>
  <si>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</si>
  <si>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</si>
  <si>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</si>
  <si>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</si>
  <si>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</si>
  <si>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</si>
  <si>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</si>
  <si>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</si>
  <si>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</si>
  <si>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</si>
  <si>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</si>
  <si>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</si>
  <si>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</si>
  <si>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</si>
  <si>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</si>
  <si>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</si>
  <si>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</si>
  <si>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</si>
  <si>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</si>
  <si>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</si>
  <si>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</si>
  <si>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</si>
  <si>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</si>
  <si>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</si>
  <si>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</si>
  <si>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</si>
  <si>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</si>
  <si>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</si>
  <si>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</si>
  <si>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</si>
  <si>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</si>
  <si>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</si>
  <si>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</si>
  <si>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</si>
  <si>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</si>
  <si>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</si>
  <si>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</si>
  <si>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</si>
  <si>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</si>
  <si>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</si>
  <si>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</si>
  <si>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</si>
  <si>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</si>
  <si>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</si>
  <si>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</si>
  <si>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</si>
  <si>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</si>
  <si>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</si>
  <si>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</si>
  <si>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</si>
  <si>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</si>
  <si>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</si>
  <si>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</si>
  <si>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</si>
  <si>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</si>
  <si>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</si>
  <si>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</si>
  <si>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</si>
  <si>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</si>
  <si>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</si>
  <si>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</si>
  <si>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</si>
  <si>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</si>
  <si>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</si>
  <si>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</si>
  <si>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</si>
  <si>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</si>
  <si>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</si>
  <si>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</si>
  <si>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</si>
  <si>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</si>
  <si>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</si>
  <si>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</si>
  <si>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</si>
  <si>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</si>
  <si>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</si>
  <si>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</si>
  <si>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</si>
  <si>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</si>
  <si>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</si>
  <si>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</si>
  <si>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</si>
  <si>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</si>
  <si>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</si>
  <si>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</si>
  <si>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</si>
  <si>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</si>
  <si>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</si>
  <si>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</si>
  <si>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</si>
  <si>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</si>
  <si>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</si>
  <si>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</si>
  <si>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</si>
  <si>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</si>
  <si>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</si>
  <si>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</si>
  <si>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</si>
  <si>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</si>
  <si>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OTRA ORDEN NACIONAL</t>
  </si>
  <si>
    <t>OTRA ORDEN TERRITORIAL</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</si>
  <si>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</si>
  <si>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</si>
  <si>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</si>
  <si>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</si>
  <si>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</si>
  <si>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</si>
  <si>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</si>
  <si>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</si>
  <si>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</si>
  <si>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</si>
  <si>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</si>
  <si>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</si>
  <si>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</si>
  <si>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</si>
  <si>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</si>
  <si>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</si>
  <si>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</si>
  <si>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</si>
  <si>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</si>
  <si>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</si>
  <si>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</si>
  <si>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</si>
  <si>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</si>
  <si>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</si>
  <si>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</si>
  <si>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</si>
  <si>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</si>
  <si>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</si>
  <si>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</si>
  <si>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</si>
  <si>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</si>
  <si>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</si>
  <si>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</si>
  <si>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</si>
  <si>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</si>
  <si>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</si>
  <si>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</si>
  <si>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</si>
  <si>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</si>
  <si>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</si>
  <si>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</si>
  <si>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</si>
  <si>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</si>
  <si>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</si>
  <si>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</si>
  <si>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</si>
  <si>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</si>
  <si>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</si>
  <si>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</si>
  <si>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</si>
  <si>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</si>
  <si>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</si>
  <si>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</si>
  <si>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</si>
  <si>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</si>
  <si>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</si>
  <si>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</si>
  <si>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</si>
  <si>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</si>
  <si>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</si>
  <si>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</si>
  <si>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</si>
  <si>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</si>
  <si>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</si>
  <si>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</si>
  <si>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</si>
  <si>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</si>
  <si>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</si>
  <si>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</si>
  <si>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</si>
  <si>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</si>
  <si>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</si>
  <si>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</si>
  <si>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</si>
  <si>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</si>
  <si>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</si>
  <si>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</si>
  <si>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</si>
  <si>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</si>
  <si>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</si>
  <si>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</si>
  <si>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</si>
  <si>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</si>
  <si>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</si>
  <si>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</si>
  <si>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</si>
  <si>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</si>
  <si>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ANDJE DDJN-</t>
  </si>
  <si>
    <t>SIN IDENTIFICAR</t>
  </si>
  <si>
    <t>OTRA</t>
  </si>
  <si>
    <t xml:space="preserve">Se verificó que los usuarios del Sistema Único de Gestión e Información Litigiosa del Estado – eKOGUI se encuentran debidamente creados y capacitados, con corte al 30 de junio de 2025.
En cuanto al perfil de Jefe de Control Interno de la Entidad, durante el primer semestre de 2025 se identificaron los siguientes movimientos:
•	Dra. Ruth Cricel Álvarez Álvarez: Activa en el sistema desde el 11/03/2024 hasta el 11/03/2025.
•	Dr. José Reyes Rodríguez Casas: Activo en el sistema entre el 11/03/2025 y el 07/04/2025, en calidad de encargado.
•	Dr. Eurípides González Ordoñez: Nombrado en propiedad y posesionado el 25/03/2025, quedando activo en el sistema a partir del 07/04/2025.
Lo anterior refleja la transición del perfil de Jefe de Control Interno Gestión en el período evaluado, garantizando en todo momento la continuidad de la gestión en el sistema.
</t>
  </si>
  <si>
    <t>Durante el primer semestre de 2025, según información allegada por la OAJ, a la entidad le fueron notificados 29 autos admisorios de procesos judiciales a través del buzón de notificaciones judiciales, de los cuales, únicamente 7 fueron registrados directamente por la OAJ en el sistema eKOGUI, mientras que 7 fueron registrados por el MinDefensa y 14 por el mismo sistema eKOGUI.
De los registrados directamente por la OAJ, 5 se realizaron dentro del plazo de 10 días hábiles establecido en el numeral 3 del artículo 2.2.3.4.1.10 del Decreto 1069 de 2015, en tanto que 2 no fueron reportados dentro de dicho término, evidenciándose así un incumplimiento en la oportunidad de registro, lo cual puede comprometer la trazabilidad y confiabilidad de la información contenida en el sistema. No obstante, la OAJ precisó que, en su criterio, no debería aplicarse dicho término, puesto que el marco legal (artículo 172 de la Ley 1437 de 2011) establece un plazo de 30 días hábiles para contestar la demanda, lo que constituye, en la práctica, la actuación procesal posterior a la notificación del auto admisorio.</t>
  </si>
  <si>
    <t>Se evidenció que tres (3) procesos judiciales (Radicados: 76147333300220160035800, 18001333300220200054100 y 50001333300720210013400) presentan estado general “terminado”, pero continúan reportados como activos en el sistema eKOGUI, lo que genera una inconsistencia en la información de la litigiosidad de la Entidad. Esta situación constituye una oportunidad de mejora en la gestión de los abogados de la OAJ, particularmente en lo relacionado con la actualización oportuna de los estados procesales en el sistema, de acuerdo con lo previsto en el numeral 1º del artículo 2.2.3.4.1.10 del Decreto 1069 de 2015, modificado por el artículo 2 del Decreto 104 de 2025, que establece la obligación de reportar de manera veraz, completa y oportuna la información de los procesos judiciales.
De igual manera, se identificó que nueve (9) procesos judiciales no tienen registrada ni actualizada la calificación del riesgo, lo cual consituye un incumplimiento de lo establecido en los numerales 5 y 6 del artículo 2.2.3.4.1.10 del Decreto 1069 de 2015, los cuales exigen la valoración periódica del riesgo como insumo esencial para la gestión preventiva del daño antijurídico, la estimación de provisiones contables y la adecuada planeación presupuestal de la Entidad. Esta situación impacta directamente en la confiabilidad de los reportes que alimentan la ANDJ, pudiendo generar deficiencias en la toma de decisiones estratégicas, así como en la adopción de medidas de prevención y defensa institucional.</t>
  </si>
  <si>
    <t>Segun reporte allegado por la OAJ, a corte de 30 de junio de 2025, se evidencia que no se generó ningun pago por concepto de sentencias judiciales.</t>
  </si>
  <si>
    <t>En términos generales, se constató que la Entidad ha mantenido la creación y capacitación de sus usuarios en el sistema eKOGUI, garantizando la continuidad en la gestión del perfil de Jefe de Control Interno, así como la actualización de la información de los abogados activos, quienes cuentan con registros correctos y evidencia de capacitación. Estos aspectos reflejan un avance positivo en el cumplimiento de las obligaciones normativas.
No obstante, se evidencian brechas en la gestión de la información litigiosa, particularmente en lo relacionado con la oportunidad en el registro de autos admisorios, la actualización de procesos terminados que aún permanecen activos en el sistema y la ausencia de calificación de riesgo en varios procesos judiciales. Dichas inconsistencias afectan la trazabilidad y confiabilidad de la información reportada, lo que podría limitar la capacidad de la Entidad para prevenir el daño antijurídico y proyectar de manera adecuada las provisiones y decisiones estratégicas.
En conclusión, aunque la Entidad presenta avances significativos en la gestión de usuarios y capacitación de abogados, persisten oportunidades de mejora que deben ser atendidas con prioridad por la Oficina Asesora Jurídica, con el fin de asegurar la calidad, oportunidad y completitud de la información registrada en eKOGUI, y en consecuencia, garantizar el cumplimiento pleno de las obligaciones establecidas frente a la Agencia Nacional de Defensa Jurídica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</si>
</sst>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73">
    <font>
      <sz val="11"/>
      <color theme="1"/>
      <name val="Calibri"/>
      <family val="2"/>
      <scheme val="minor"/>
    </font>
    <font>
      <sz val="11"/>
      <color indexed="8"/>
      <name val="Calibri"/>
      <family val="2"/>
      <charset val="1"/>
    </font>
    <font>
      <u/>
      <sz val="11"/>
      <color theme="10"/>
      <name val="Calibri"/>
      <family val="2"/>
      <scheme val="minor"/>
    </font>
    <font>
      <sz val="11"/>
      <color theme="1"/>
      <name val="Calibri"/>
      <family val="2"/>
      <scheme val="minor"/>
    </font>
    <font>
      <b/>
      <sz val="10"/>
      <color rgb="FF223B7F"/>
      <name val="Nunito Sans Normal"/>
    </font>
    <font>
      <sz val="12"/>
      <color rgb="FF223B7F"/>
      <name val="Nunito Sans Normal"/>
    </font>
    <font>
      <sz val="8"/>
      <name val="Calibri"/>
      <family val="2"/>
      <scheme val="minor"/>
    </font>
    <font>
      <sz val="11"/>
      <color theme="4"/>
      <name val="Calibri"/>
      <family val="2"/>
      <scheme val="minor"/>
    </font>
    <font>
      <sz val="10"/>
      <color theme="1"/>
      <name val="Franklin Gothic Book"/>
      <family val="2"/>
    </font>
    <font>
      <sz val="11"/>
      <color theme="1"/>
      <name val="Franklin Gothic Book"/>
      <family val="2"/>
    </font>
    <font>
      <b/>
      <sz val="22"/>
      <color rgb="FF223B7F"/>
      <name val="Franklin Gothic Book"/>
      <family val="2"/>
    </font>
    <font>
      <sz val="12"/>
      <color theme="1"/>
      <name val="Franklin Gothic Book"/>
      <family val="2"/>
    </font>
    <font>
      <sz val="11"/>
      <color rgb="FF223B7F"/>
      <name val="Franklin Gothic Book"/>
      <family val="2"/>
    </font>
    <font>
      <sz val="12"/>
      <color theme="0" tint="-0.249977111117893"/>
      <name val="Franklin Gothic Book"/>
      <family val="2"/>
    </font>
    <font>
      <sz val="10"/>
      <color theme="0" tint="-0.499984740745262"/>
      <name val="Franklin Gothic Book"/>
      <family val="2"/>
    </font>
    <font>
      <b/>
      <sz val="10"/>
      <color rgb="FF223B7F"/>
      <name val="Franklin Gothic Book"/>
      <family val="2"/>
    </font>
    <font>
      <b/>
      <sz val="20"/>
      <color rgb="FF223B7F"/>
      <name val="Franklin Gothic Book"/>
      <family val="2"/>
    </font>
    <font>
      <b/>
      <u/>
      <sz val="16"/>
      <color theme="0"/>
      <name val="Franklin Gothic Book"/>
      <family val="2"/>
    </font>
    <font>
      <sz val="11"/>
      <color theme="6" tint="0.79998168889431442"/>
      <name val="Franklin Gothic Book"/>
      <family val="2"/>
    </font>
    <font>
      <b/>
      <sz val="11"/>
      <color theme="4" tint="-0.249977111117893"/>
      <name val="Franklin Gothic Book"/>
      <family val="2"/>
    </font>
    <font>
      <b/>
      <sz val="11"/>
      <color rgb="FF223B7F"/>
      <name val="Franklin Gothic Book"/>
      <family val="2"/>
    </font>
    <font>
      <b/>
      <sz val="18"/>
      <color rgb="FF223B7F"/>
      <name val="Franklin Gothic Book"/>
      <family val="2"/>
    </font>
    <font>
      <b/>
      <sz val="16"/>
      <color rgb="FF223B7F"/>
      <name val="Franklin Gothic Book"/>
      <family val="2"/>
    </font>
    <font>
      <sz val="14"/>
      <color theme="1"/>
      <name val="Franklin Gothic Book"/>
      <family val="2"/>
    </font>
    <font>
      <sz val="12"/>
      <color rgb="FF223B7F"/>
      <name val="Franklin Gothic Book"/>
      <family val="2"/>
    </font>
    <font>
      <u/>
      <sz val="12"/>
      <color theme="1"/>
      <name val="Franklin Gothic Book"/>
      <family val="2"/>
    </font>
    <font>
      <b/>
      <sz val="12"/>
      <color rgb="FF223B7F"/>
      <name val="Franklin Gothic Book"/>
      <family val="2"/>
    </font>
    <font>
      <b/>
      <sz val="11"/>
      <color rgb="FFFF3737"/>
      <name val="Franklin Gothic Book"/>
      <family val="2"/>
    </font>
    <font>
      <u/>
      <sz val="11"/>
      <color theme="1"/>
      <name val="Franklin Gothic Book"/>
      <family val="2"/>
    </font>
    <font>
      <sz val="12"/>
      <color theme="0" tint="-4.9989318521683403E-2"/>
      <name val="Franklin Gothic Book"/>
      <family val="2"/>
    </font>
    <font>
      <b/>
      <sz val="10"/>
      <color theme="0" tint="-4.9989318521683403E-2"/>
      <name val="Franklin Gothic Book"/>
      <family val="2"/>
    </font>
    <font>
      <sz val="9"/>
      <color theme="1"/>
      <name val="Franklin Gothic Book"/>
      <family val="2"/>
    </font>
    <font>
      <sz val="10"/>
      <color rgb="FF223B7F"/>
      <name val="Franklin Gothic Book"/>
      <family val="2"/>
    </font>
    <font>
      <sz val="12"/>
      <color rgb="FFFF0000"/>
      <name val="Franklin Gothic Book"/>
      <family val="2"/>
    </font>
    <font>
      <u/>
      <sz val="12"/>
      <color rgb="FFFF0000"/>
      <name val="Franklin Gothic Book"/>
      <family val="2"/>
    </font>
    <font>
      <b/>
      <sz val="11"/>
      <color theme="0" tint="-0.499984740745262"/>
      <name val="Franklin Gothic Book"/>
      <family val="2"/>
    </font>
    <font>
      <b/>
      <sz val="12"/>
      <color rgb="FFFF0000"/>
      <name val="Franklin Gothic Book"/>
      <family val="2"/>
    </font>
    <font>
      <b/>
      <sz val="12"/>
      <color theme="0"/>
      <name val="Franklin Gothic Book"/>
      <family val="2"/>
    </font>
    <font>
      <b/>
      <u/>
      <sz val="16"/>
      <color theme="10"/>
      <name val="Franklin Gothic Book"/>
      <family val="2"/>
    </font>
    <font>
      <sz val="11"/>
      <color rgb="FFFF0000"/>
      <name val="Franklin Gothic Book"/>
      <family val="2"/>
    </font>
    <font>
      <b/>
      <sz val="14"/>
      <color rgb="FF223B7F"/>
      <name val="Franklin Gothic Book"/>
      <family val="2"/>
    </font>
    <font>
      <b/>
      <sz val="13"/>
      <color rgb="FF223B7F"/>
      <name val="Franklin Gothic Book"/>
      <family val="2"/>
    </font>
    <font>
      <sz val="13"/>
      <color theme="1"/>
      <name val="Franklin Gothic Book"/>
      <family val="2"/>
    </font>
    <font>
      <b/>
      <sz val="12"/>
      <color theme="4" tint="-0.249977111117893"/>
      <name val="Franklin Gothic Book"/>
      <family val="2"/>
    </font>
    <font>
      <b/>
      <sz val="11"/>
      <color theme="1"/>
      <name val="Franklin Gothic Book"/>
      <family val="2"/>
    </font>
    <font>
      <b/>
      <sz val="13"/>
      <color theme="4" tint="-0.249977111117893"/>
      <name val="Franklin Gothic Book"/>
      <family val="2"/>
    </font>
    <font>
      <b/>
      <sz val="14"/>
      <color theme="1"/>
      <name val="Franklin Gothic Book"/>
      <family val="2"/>
    </font>
    <font>
      <b/>
      <sz val="10"/>
      <color theme="1"/>
      <name val="Franklin Gothic Book"/>
      <family val="2"/>
    </font>
    <font>
      <sz val="11"/>
      <color theme="0" tint="-4.9989318521683403E-2"/>
      <name val="Franklin Gothic Book"/>
      <family val="2"/>
    </font>
    <font>
      <sz val="15"/>
      <color theme="0"/>
      <name val="Franklin Gothic Book"/>
      <family val="2"/>
    </font>
    <font>
      <u/>
      <sz val="15"/>
      <color theme="0"/>
      <name val="Franklin Gothic Book"/>
      <family val="2"/>
    </font>
    <font>
      <sz val="12"/>
      <name val="Franklin Gothic Book"/>
      <family val="2"/>
    </font>
    <font>
      <b/>
      <sz val="11"/>
      <color theme="0" tint="-4.9989318521683403E-2"/>
      <name val="Franklin Gothic Book"/>
      <family val="2"/>
    </font>
    <font>
      <b/>
      <sz val="12"/>
      <color rgb="FFFF3737"/>
      <name val="Franklin Gothic Book"/>
      <family val="2"/>
    </font>
    <font>
      <sz val="17"/>
      <color theme="0"/>
      <name val="Franklin Gothic Book"/>
      <family val="2"/>
    </font>
    <font>
      <u/>
      <sz val="17"/>
      <color theme="0"/>
      <name val="Franklin Gothic Book"/>
      <family val="2"/>
    </font>
    <font>
      <b/>
      <sz val="11"/>
      <color rgb="FFFF0000"/>
      <name val="Franklin Gothic Book"/>
      <family val="2"/>
    </font>
    <font>
      <b/>
      <sz val="14"/>
      <color theme="3"/>
      <name val="Franklin Gothic Book"/>
      <family val="2"/>
    </font>
    <font>
      <b/>
      <sz val="11"/>
      <color rgb="FFEE0000"/>
      <name val="Franklin Gothic Book"/>
      <family val="2"/>
    </font>
    <font>
      <sz val="14"/>
      <color rgb="FF223B7F"/>
      <name val="Franklin Gothic Book"/>
      <family val="2"/>
    </font>
    <font>
      <sz val="13"/>
      <color rgb="FF223B7F"/>
      <name val="Franklin Gothic Book"/>
      <family val="2"/>
    </font>
    <font>
      <sz val="13"/>
      <color rgb="FF000000"/>
      <name val="Franklin Gothic Book"/>
      <family val="2"/>
    </font>
    <font>
      <b/>
      <sz val="14"/>
      <color theme="4" tint="-0.499984740745262"/>
      <name val="Franklin Gothic Book"/>
      <family val="2"/>
    </font>
    <font>
      <sz val="10"/>
      <color theme="0" tint="-4.9989318521683403E-2"/>
      <name val="Franklin Gothic Book"/>
      <family val="2"/>
    </font>
    <font>
      <sz val="11"/>
      <color theme="0" tint="-4.9989318521683403E-2"/>
      <name val="Arial"/>
      <family val="2"/>
    </font>
    <font>
      <b/>
      <sz val="18"/>
      <color rgb="FFFF0000"/>
      <name val="Franklin Gothic Book"/>
      <family val="2"/>
    </font>
    <font>
      <b/>
      <sz val="11"/>
      <color rgb="FFFF3300"/>
      <name val="Franklin Gothic Book"/>
      <family val="2"/>
    </font>
    <font>
      <b/>
      <sz val="12"/>
      <color rgb="FFFF3300"/>
      <name val="Franklin Gothic Book"/>
      <family val="2"/>
    </font>
    <font>
      <sz val="13"/>
      <name val="Franklin Gothic Book"/>
      <family val="2"/>
    </font>
    <font>
      <sz val="13"/>
      <color rgb="FFFF3737"/>
      <name val="Franklin Gothic Book"/>
      <family val="2"/>
    </font>
    <font>
      <sz val="11"/>
      <color rgb="FFFF3737"/>
      <name val="Franklin Gothic Book"/>
      <family val="2"/>
    </font>
    <font>
      <sz val="12"/>
      <color rgb="FFFF3737"/>
      <name val="Franklin Gothic Book"/>
      <family val="2"/>
    </font>
    <font>
      <b/>
      <sz val="12"/>
      <color rgb="FF002060"/>
      <name val="Franklin Gothic Book"/>
      <family val="2"/>
    </font>
  </fonts>
  <fills count="13">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
      <patternFill patternType="solid">
        <fgColor theme="8" tint="0.59999389629810485"/>
        <bgColor indexed="64"/>
      </patternFill>
    </fill>
    <fill>
      <patternFill patternType="solid">
        <fgColor rgb="FFFFF9E7"/>
        <bgColor indexed="64"/>
      </patternFill>
    </fill>
  </fills>
  <borders count="11">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53">
    <xf numFmtId="0" fontId="0" fillId="0" borderId="0" xfId="0"/>
    <xf numFmtId="0" fontId="0" fillId="5" borderId="0" xfId="0" applyFill="1"/>
    <xf numFmtId="0" fontId="0" fillId="7" borderId="0" xfId="0" applyFill="1"/>
    <xf numFmtId="0" fontId="7" fillId="0" borderId="0" xfId="0" applyFont="1"/>
    <xf numFmtId="14" fontId="0" fillId="0" borderId="0" xfId="0" applyNumberFormat="1"/>
    <xf numFmtId="49" fontId="0" fillId="0" borderId="0" xfId="0" applyNumberFormat="1"/>
    <xf numFmtId="0" fontId="9" fillId="5" borderId="0" xfId="0" applyFont="1" applyFill="1"/>
    <xf numFmtId="0" fontId="13" fillId="5" borderId="0" xfId="0" applyFont="1" applyFill="1" applyAlignment="1">
      <alignment vertical="center"/>
    </xf>
    <xf numFmtId="0" fontId="14" fillId="5" borderId="0" xfId="0" applyFont="1" applyFill="1"/>
    <xf numFmtId="0" fontId="15" fillId="5" borderId="0" xfId="0" applyFont="1" applyFill="1" applyAlignment="1">
      <alignment vertical="center"/>
    </xf>
    <xf numFmtId="0" fontId="18" fillId="5" borderId="0" xfId="0" applyFont="1" applyFill="1"/>
    <xf numFmtId="0" fontId="16" fillId="5" borderId="0" xfId="0" applyFont="1" applyFill="1" applyAlignment="1">
      <alignment horizontal="left" vertical="center"/>
    </xf>
    <xf numFmtId="0" fontId="11" fillId="5" borderId="0" xfId="0" applyFont="1" applyFill="1" applyAlignment="1">
      <alignment vertical="center"/>
    </xf>
    <xf numFmtId="0" fontId="11" fillId="2" borderId="0" xfId="0" applyFont="1" applyFill="1" applyAlignment="1">
      <alignment vertical="center"/>
    </xf>
    <xf numFmtId="0" fontId="25" fillId="5" borderId="0" xfId="0" applyFont="1" applyFill="1" applyAlignment="1">
      <alignment vertical="center"/>
    </xf>
    <xf numFmtId="0" fontId="11" fillId="5" borderId="0" xfId="0" applyFont="1" applyFill="1" applyAlignment="1">
      <alignment vertical="top" wrapText="1"/>
    </xf>
    <xf numFmtId="0" fontId="9" fillId="5" borderId="0" xfId="0" applyFont="1" applyFill="1" applyAlignment="1">
      <alignment vertical="center"/>
    </xf>
    <xf numFmtId="0" fontId="9" fillId="7" borderId="0" xfId="0" applyFont="1" applyFill="1" applyAlignment="1">
      <alignment wrapText="1"/>
    </xf>
    <xf numFmtId="0" fontId="11" fillId="5" borderId="0" xfId="0" applyFont="1" applyFill="1" applyProtection="1">
      <protection locked="0"/>
    </xf>
    <xf numFmtId="0" fontId="28" fillId="5" borderId="0" xfId="0" applyFont="1" applyFill="1"/>
    <xf numFmtId="0" fontId="29" fillId="5" borderId="0" xfId="0" applyFont="1" applyFill="1" applyAlignment="1">
      <alignment vertical="center"/>
    </xf>
    <xf numFmtId="0" fontId="30" fillId="5" borderId="0" xfId="0" applyFont="1" applyFill="1"/>
    <xf numFmtId="0" fontId="9" fillId="5" borderId="0" xfId="0" applyFont="1" applyFill="1" applyAlignment="1">
      <alignment horizontal="left" vertical="center" indent="2"/>
    </xf>
    <xf numFmtId="0" fontId="9" fillId="5" borderId="0" xfId="0" applyFont="1" applyFill="1" applyAlignment="1">
      <alignment horizontal="center" vertical="center"/>
    </xf>
    <xf numFmtId="0" fontId="31" fillId="5" borderId="0" xfId="0" applyFont="1" applyFill="1" applyAlignment="1">
      <alignment horizontal="center" vertical="center"/>
    </xf>
    <xf numFmtId="0" fontId="11" fillId="5" borderId="0" xfId="0" applyFont="1" applyFill="1" applyAlignment="1">
      <alignment horizontal="left" vertical="center"/>
    </xf>
    <xf numFmtId="0" fontId="9" fillId="2" borderId="0" xfId="0" applyFont="1" applyFill="1"/>
    <xf numFmtId="0" fontId="9" fillId="0" borderId="0" xfId="0" applyFont="1"/>
    <xf numFmtId="0" fontId="33" fillId="3" borderId="0" xfId="0" applyFont="1" applyFill="1"/>
    <xf numFmtId="0" fontId="34" fillId="3" borderId="0" xfId="0" applyFont="1" applyFill="1"/>
    <xf numFmtId="0" fontId="33" fillId="2" borderId="0" xfId="0" applyFont="1" applyFill="1"/>
    <xf numFmtId="0" fontId="35" fillId="2" borderId="0" xfId="0" applyFont="1" applyFill="1"/>
    <xf numFmtId="164" fontId="13" fillId="2" borderId="0" xfId="0" applyNumberFormat="1" applyFont="1" applyFill="1" applyAlignment="1" applyProtection="1">
      <alignment vertical="center" wrapText="1"/>
      <protection locked="0"/>
    </xf>
    <xf numFmtId="0" fontId="36" fillId="3" borderId="0" xfId="0" applyFont="1" applyFill="1"/>
    <xf numFmtId="0" fontId="36" fillId="2" borderId="0" xfId="0" applyFont="1" applyFill="1" applyAlignment="1">
      <alignment horizontal="center"/>
    </xf>
    <xf numFmtId="0" fontId="37" fillId="2" borderId="0" xfId="0" applyFont="1" applyFill="1" applyAlignment="1">
      <alignment horizontal="center"/>
    </xf>
    <xf numFmtId="0" fontId="36" fillId="3" borderId="0" xfId="0" applyFont="1" applyFill="1" applyAlignment="1">
      <alignment horizontal="center"/>
    </xf>
    <xf numFmtId="0" fontId="20" fillId="7" borderId="0" xfId="0" applyFont="1" applyFill="1" applyAlignment="1">
      <alignment vertical="center" wrapText="1"/>
    </xf>
    <xf numFmtId="0" fontId="9" fillId="3" borderId="0" xfId="0" applyFont="1" applyFill="1" applyAlignment="1">
      <alignment wrapText="1"/>
    </xf>
    <xf numFmtId="0" fontId="32" fillId="2" borderId="0" xfId="0" applyFont="1" applyFill="1"/>
    <xf numFmtId="0" fontId="34" fillId="2" borderId="0" xfId="0" applyFont="1" applyFill="1"/>
    <xf numFmtId="0" fontId="39" fillId="2" borderId="0" xfId="0" applyFont="1" applyFill="1"/>
    <xf numFmtId="0" fontId="12" fillId="2" borderId="0" xfId="0" applyFont="1" applyFill="1" applyAlignment="1">
      <alignment vertical="center"/>
    </xf>
    <xf numFmtId="0" fontId="42" fillId="5" borderId="0" xfId="0" applyFont="1" applyFill="1"/>
    <xf numFmtId="0" fontId="43" fillId="5" borderId="0" xfId="0" applyFont="1" applyFill="1"/>
    <xf numFmtId="0" fontId="12" fillId="7" borderId="0" xfId="0" applyFont="1" applyFill="1" applyAlignment="1">
      <alignment horizontal="center" vertical="center" wrapText="1"/>
    </xf>
    <xf numFmtId="0" fontId="44" fillId="0" borderId="0" xfId="0" applyFont="1" applyAlignment="1">
      <alignment horizontal="center" vertical="center" wrapText="1"/>
    </xf>
    <xf numFmtId="0" fontId="9" fillId="0" borderId="0" xfId="0" applyFont="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47" fillId="12" borderId="9"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5" borderId="0" xfId="0" applyFont="1" applyFill="1" applyAlignment="1">
      <alignment vertical="center"/>
    </xf>
    <xf numFmtId="0" fontId="49" fillId="3" borderId="0" xfId="0" applyFont="1" applyFill="1" applyAlignment="1">
      <alignment horizontal="center" vertical="center" wrapText="1"/>
    </xf>
    <xf numFmtId="2" fontId="33" fillId="2" borderId="0" xfId="3" applyNumberFormat="1" applyFont="1" applyFill="1"/>
    <xf numFmtId="0" fontId="48" fillId="5" borderId="0" xfId="0" applyFont="1" applyFill="1"/>
    <xf numFmtId="0" fontId="52" fillId="5" borderId="0" xfId="0" applyFont="1" applyFill="1" applyAlignment="1">
      <alignment horizontal="center" vertical="center" wrapText="1"/>
    </xf>
    <xf numFmtId="0" fontId="48" fillId="5" borderId="0" xfId="0" applyFont="1" applyFill="1" applyAlignment="1">
      <alignment horizontal="center"/>
    </xf>
    <xf numFmtId="0" fontId="51" fillId="2" borderId="0" xfId="0" applyFont="1" applyFill="1" applyAlignment="1" applyProtection="1">
      <alignment vertical="top" wrapText="1"/>
      <protection locked="0"/>
    </xf>
    <xf numFmtId="0" fontId="54" fillId="3" borderId="0" xfId="0" applyFont="1" applyFill="1" applyAlignment="1">
      <alignment horizontal="center" vertical="center" wrapText="1"/>
    </xf>
    <xf numFmtId="0" fontId="26" fillId="4" borderId="0" xfId="0" applyFont="1" applyFill="1" applyAlignment="1">
      <alignment horizontal="center" vertical="center" wrapText="1"/>
    </xf>
    <xf numFmtId="0" fontId="8" fillId="5" borderId="0" xfId="0" applyFont="1" applyFill="1" applyAlignment="1">
      <alignment vertical="center" wrapText="1"/>
    </xf>
    <xf numFmtId="0" fontId="9" fillId="5" borderId="0" xfId="0" applyFont="1" applyFill="1" applyAlignment="1" applyProtection="1">
      <alignment vertical="center"/>
      <protection locked="0"/>
    </xf>
    <xf numFmtId="0" fontId="57" fillId="9" borderId="0" xfId="0" applyFont="1" applyFill="1" applyAlignment="1">
      <alignment horizontal="center" vertical="center"/>
    </xf>
    <xf numFmtId="0" fontId="57" fillId="9" borderId="0" xfId="0" applyFont="1" applyFill="1" applyAlignment="1">
      <alignment horizontal="center" vertical="center" wrapText="1"/>
    </xf>
    <xf numFmtId="0" fontId="57" fillId="2" borderId="0" xfId="0" applyFont="1" applyFill="1" applyAlignment="1">
      <alignment horizontal="center" vertical="center"/>
    </xf>
    <xf numFmtId="0" fontId="11" fillId="5" borderId="0" xfId="0" applyFont="1" applyFill="1"/>
    <xf numFmtId="0" fontId="25" fillId="5" borderId="0" xfId="0" applyFont="1" applyFill="1"/>
    <xf numFmtId="0" fontId="42" fillId="5" borderId="0" xfId="0" applyFont="1" applyFill="1" applyAlignment="1">
      <alignment wrapText="1"/>
    </xf>
    <xf numFmtId="0" fontId="40" fillId="5" borderId="0" xfId="0" applyFont="1" applyFill="1" applyAlignment="1">
      <alignment horizontal="left" vertical="center"/>
    </xf>
    <xf numFmtId="0" fontId="24" fillId="5" borderId="0" xfId="0" applyFont="1" applyFill="1" applyAlignment="1">
      <alignment vertical="center"/>
    </xf>
    <xf numFmtId="0" fontId="63" fillId="5" borderId="0" xfId="0" applyFont="1" applyFill="1"/>
    <xf numFmtId="0" fontId="64" fillId="5" borderId="0" xfId="0" applyFont="1" applyFill="1"/>
    <xf numFmtId="165" fontId="9" fillId="5" borderId="0" xfId="4" applyNumberFormat="1" applyFont="1" applyFill="1"/>
    <xf numFmtId="165" fontId="9" fillId="0" borderId="9" xfId="4" applyNumberFormat="1" applyFont="1" applyBorder="1" applyAlignment="1">
      <alignment horizontal="center" vertical="center"/>
    </xf>
    <xf numFmtId="9" fontId="24" fillId="5" borderId="0" xfId="3" applyFont="1" applyFill="1" applyBorder="1" applyAlignment="1">
      <alignment horizontal="right" vertical="center"/>
    </xf>
    <xf numFmtId="0" fontId="24" fillId="2" borderId="0" xfId="0" applyFont="1" applyFill="1" applyAlignment="1">
      <alignment vertical="center"/>
    </xf>
    <xf numFmtId="9" fontId="24" fillId="2" borderId="0" xfId="3" applyFont="1" applyFill="1" applyBorder="1" applyAlignment="1">
      <alignment horizontal="right" vertical="center"/>
    </xf>
    <xf numFmtId="165" fontId="24" fillId="5" borderId="0" xfId="4" applyNumberFormat="1" applyFont="1" applyFill="1" applyAlignment="1">
      <alignment horizontal="right" vertical="center"/>
    </xf>
    <xf numFmtId="165" fontId="24" fillId="2" borderId="0" xfId="4" applyNumberFormat="1" applyFont="1" applyFill="1" applyBorder="1" applyAlignment="1">
      <alignment horizontal="right" vertical="center"/>
    </xf>
    <xf numFmtId="0" fontId="26" fillId="4" borderId="0" xfId="0" applyFont="1" applyFill="1" applyAlignment="1">
      <alignment vertical="center" wrapText="1"/>
    </xf>
    <xf numFmtId="165" fontId="24" fillId="5" borderId="0" xfId="4" applyNumberFormat="1" applyFont="1" applyFill="1" applyBorder="1" applyAlignment="1">
      <alignment vertical="center"/>
    </xf>
    <xf numFmtId="165" fontId="24" fillId="2" borderId="0" xfId="4" applyNumberFormat="1" applyFont="1" applyFill="1" applyAlignment="1">
      <alignment vertical="center" wrapText="1"/>
    </xf>
    <xf numFmtId="165" fontId="24" fillId="5" borderId="0" xfId="4" applyNumberFormat="1" applyFont="1" applyFill="1" applyAlignment="1">
      <alignment vertical="center"/>
    </xf>
    <xf numFmtId="165" fontId="24" fillId="2" borderId="0" xfId="4" applyNumberFormat="1" applyFont="1" applyFill="1" applyAlignment="1">
      <alignment vertical="center"/>
    </xf>
    <xf numFmtId="0" fontId="19" fillId="2" borderId="0" xfId="0" applyFont="1" applyFill="1" applyAlignment="1">
      <alignment vertical="center" wrapText="1"/>
    </xf>
    <xf numFmtId="0" fontId="59" fillId="2" borderId="0" xfId="0" applyFont="1" applyFill="1" applyAlignment="1">
      <alignment vertical="center" wrapText="1"/>
    </xf>
    <xf numFmtId="0" fontId="12" fillId="5" borderId="0" xfId="0" applyFont="1" applyFill="1"/>
    <xf numFmtId="0" fontId="24" fillId="5" borderId="0" xfId="0" applyFont="1" applyFill="1"/>
    <xf numFmtId="0" fontId="69" fillId="5" borderId="0" xfId="0" applyFont="1" applyFill="1" applyAlignment="1">
      <alignment horizontal="center" vertical="center" wrapText="1"/>
    </xf>
    <xf numFmtId="0" fontId="70" fillId="5" borderId="0" xfId="0" applyFont="1" applyFill="1"/>
    <xf numFmtId="0" fontId="71" fillId="5" borderId="0" xfId="0" applyFont="1" applyFill="1"/>
    <xf numFmtId="0" fontId="70" fillId="5" borderId="0" xfId="0" applyFont="1" applyFill="1" applyAlignment="1">
      <alignment vertical="center"/>
    </xf>
    <xf numFmtId="0" fontId="24" fillId="2" borderId="0" xfId="0" applyFont="1" applyFill="1" applyAlignment="1">
      <alignment horizontal="right" vertical="center"/>
    </xf>
    <xf numFmtId="165" fontId="24" fillId="5" borderId="0" xfId="4" applyNumberFormat="1" applyFont="1" applyFill="1" applyBorder="1" applyAlignment="1">
      <alignment horizontal="center" vertical="center" wrapText="1"/>
    </xf>
    <xf numFmtId="0" fontId="24" fillId="5" borderId="0" xfId="0" applyFont="1" applyFill="1" applyAlignment="1">
      <alignment horizontal="right" vertical="center"/>
    </xf>
    <xf numFmtId="165" fontId="24" fillId="2" borderId="0" xfId="4" applyNumberFormat="1" applyFont="1" applyFill="1" applyAlignment="1">
      <alignment horizontal="right" vertical="center"/>
    </xf>
    <xf numFmtId="0" fontId="24" fillId="0" borderId="0" xfId="0" applyFont="1" applyAlignment="1">
      <alignment vertical="center"/>
    </xf>
    <xf numFmtId="165" fontId="24" fillId="5" borderId="0" xfId="4" applyNumberFormat="1" applyFont="1" applyFill="1" applyBorder="1" applyAlignment="1">
      <alignment horizontal="right" vertical="center" wrapText="1"/>
    </xf>
    <xf numFmtId="9" fontId="51" fillId="2" borderId="0" xfId="3" applyFont="1" applyFill="1" applyBorder="1" applyAlignment="1">
      <alignment horizontal="right" vertical="center"/>
    </xf>
    <xf numFmtId="9" fontId="24" fillId="2" borderId="0" xfId="3" applyFont="1" applyFill="1" applyAlignment="1">
      <alignment vertical="center" wrapText="1"/>
    </xf>
    <xf numFmtId="9" fontId="24" fillId="5" borderId="0" xfId="3" applyFont="1" applyFill="1" applyBorder="1" applyAlignment="1">
      <alignment vertical="center"/>
    </xf>
    <xf numFmtId="0" fontId="64" fillId="5" borderId="0" xfId="0" applyFont="1" applyFill="1" applyAlignment="1">
      <alignment horizontal="center"/>
    </xf>
    <xf numFmtId="43" fontId="24" fillId="5" borderId="0" xfId="4" applyFont="1" applyFill="1" applyBorder="1" applyAlignment="1">
      <alignment horizontal="right" vertical="center"/>
    </xf>
    <xf numFmtId="0" fontId="36" fillId="2" borderId="0" xfId="0" applyFont="1" applyFill="1"/>
    <xf numFmtId="0" fontId="50" fillId="3" borderId="0" xfId="2" applyFont="1" applyFill="1" applyAlignment="1">
      <alignment horizontal="center" vertical="center" wrapText="1"/>
    </xf>
    <xf numFmtId="0" fontId="24" fillId="2" borderId="0" xfId="0" applyFont="1" applyFill="1" applyAlignment="1">
      <alignment horizontal="center" vertical="center" wrapText="1"/>
    </xf>
    <xf numFmtId="0" fontId="11" fillId="2" borderId="0" xfId="0" applyFont="1" applyFill="1" applyAlignment="1">
      <alignment horizontal="center" vertical="center"/>
    </xf>
    <xf numFmtId="0" fontId="10" fillId="5" borderId="0" xfId="0" applyFont="1" applyFill="1" applyAlignment="1">
      <alignment horizontal="center" vertical="center"/>
    </xf>
    <xf numFmtId="0" fontId="10" fillId="5" borderId="3" xfId="0" applyFont="1" applyFill="1" applyBorder="1" applyAlignment="1">
      <alignment horizontal="center" vertical="center"/>
    </xf>
    <xf numFmtId="0" fontId="22" fillId="7" borderId="6"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21" fillId="5" borderId="0" xfId="0" applyFont="1" applyFill="1" applyAlignment="1">
      <alignment horizontal="center" vertical="center"/>
    </xf>
    <xf numFmtId="0" fontId="21" fillId="5" borderId="1" xfId="0" applyFont="1" applyFill="1" applyBorder="1" applyAlignment="1">
      <alignment horizontal="center" vertical="center"/>
    </xf>
    <xf numFmtId="0" fontId="23" fillId="2" borderId="0" xfId="0" applyFont="1" applyFill="1" applyAlignment="1">
      <alignment horizontal="left" vertical="center" wrapText="1"/>
    </xf>
    <xf numFmtId="0" fontId="46" fillId="7" borderId="0" xfId="0" applyFont="1" applyFill="1" applyAlignment="1">
      <alignment horizontal="center" vertical="center" wrapText="1"/>
    </xf>
    <xf numFmtId="0" fontId="17" fillId="3" borderId="0" xfId="2" applyFont="1" applyFill="1" applyAlignment="1">
      <alignment horizontal="center" vertical="center" wrapText="1"/>
    </xf>
    <xf numFmtId="0" fontId="45" fillId="2" borderId="5" xfId="0"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wrapText="1"/>
      <protection locked="0"/>
    </xf>
    <xf numFmtId="0" fontId="45" fillId="2" borderId="4" xfId="0" applyFont="1" applyFill="1" applyBorder="1" applyAlignment="1" applyProtection="1">
      <alignment horizontal="center" vertical="center" wrapText="1"/>
      <protection locked="0"/>
    </xf>
    <xf numFmtId="14" fontId="45" fillId="2" borderId="5" xfId="0" applyNumberFormat="1" applyFont="1" applyFill="1" applyBorder="1" applyAlignment="1" applyProtection="1">
      <alignment horizontal="center" vertical="center"/>
      <protection locked="0"/>
    </xf>
    <xf numFmtId="14" fontId="45" fillId="2" borderId="0" xfId="0" applyNumberFormat="1" applyFont="1" applyFill="1" applyAlignment="1" applyProtection="1">
      <alignment horizontal="center" vertical="center"/>
      <protection locked="0"/>
    </xf>
    <xf numFmtId="0" fontId="40" fillId="4" borderId="0" xfId="0" applyFont="1" applyFill="1" applyAlignment="1">
      <alignment horizontal="left" vertical="center"/>
    </xf>
    <xf numFmtId="0" fontId="19" fillId="2" borderId="0" xfId="0" applyFont="1" applyFill="1" applyAlignment="1">
      <alignment horizontal="center" vertical="center" wrapText="1"/>
    </xf>
    <xf numFmtId="0" fontId="59" fillId="2" borderId="0" xfId="0" applyFont="1" applyFill="1" applyAlignment="1" applyProtection="1">
      <alignment horizontal="justify" vertical="center" wrapText="1"/>
      <protection locked="0"/>
    </xf>
    <xf numFmtId="0" fontId="45" fillId="6" borderId="5" xfId="0" applyFont="1" applyFill="1" applyBorder="1" applyAlignment="1" applyProtection="1">
      <alignment horizontal="center" vertical="center" wrapText="1"/>
      <protection locked="0"/>
    </xf>
    <xf numFmtId="0" fontId="45" fillId="6" borderId="0" xfId="0" applyFont="1" applyFill="1" applyAlignment="1" applyProtection="1">
      <alignment horizontal="center" vertical="center" wrapText="1"/>
      <protection locked="0"/>
    </xf>
    <xf numFmtId="0" fontId="45" fillId="6" borderId="4" xfId="0" applyFont="1" applyFill="1" applyBorder="1" applyAlignment="1" applyProtection="1">
      <alignment horizontal="center" vertical="center" wrapText="1"/>
      <protection locked="0"/>
    </xf>
    <xf numFmtId="14" fontId="45" fillId="6" borderId="5" xfId="0" applyNumberFormat="1" applyFont="1" applyFill="1" applyBorder="1" applyAlignment="1" applyProtection="1">
      <alignment horizontal="center" vertical="center"/>
      <protection locked="0"/>
    </xf>
    <xf numFmtId="14" fontId="45" fillId="6" borderId="0" xfId="0" applyNumberFormat="1" applyFont="1" applyFill="1" applyAlignment="1" applyProtection="1">
      <alignment horizontal="center" vertical="center"/>
      <protection locked="0"/>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5" fillId="6" borderId="0" xfId="0" applyFont="1" applyFill="1" applyAlignment="1" applyProtection="1">
      <alignment horizontal="center" vertical="center"/>
      <protection locked="0"/>
    </xf>
    <xf numFmtId="0" fontId="10" fillId="5" borderId="0" xfId="0" applyFont="1" applyFill="1" applyAlignment="1">
      <alignment horizontal="left" vertical="center"/>
    </xf>
    <xf numFmtId="0" fontId="10" fillId="5" borderId="3" xfId="0" applyFont="1" applyFill="1" applyBorder="1" applyAlignment="1">
      <alignment horizontal="left" vertical="center"/>
    </xf>
    <xf numFmtId="0" fontId="41" fillId="4" borderId="4"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 xfId="0" applyFont="1" applyFill="1" applyBorder="1" applyAlignment="1">
      <alignment horizontal="center" vertical="center" wrapText="1"/>
    </xf>
    <xf numFmtId="0" fontId="20" fillId="7" borderId="0" xfId="0" applyFont="1" applyFill="1" applyAlignment="1">
      <alignment horizontal="center" vertical="center" wrapText="1"/>
    </xf>
    <xf numFmtId="0" fontId="9" fillId="7" borderId="0" xfId="0" applyFont="1" applyFill="1" applyAlignment="1">
      <alignment horizontal="center" vertical="center" wrapText="1"/>
    </xf>
    <xf numFmtId="0" fontId="45" fillId="6" borderId="4" xfId="0" applyFont="1" applyFill="1" applyBorder="1" applyAlignment="1" applyProtection="1">
      <alignment horizontal="center" vertical="center"/>
      <protection locked="0"/>
    </xf>
    <xf numFmtId="0" fontId="45" fillId="6" borderId="5"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59" fillId="2" borderId="0" xfId="0" applyFont="1" applyFill="1" applyAlignment="1" applyProtection="1">
      <alignment horizontal="left" vertical="center" wrapText="1"/>
      <protection locked="0"/>
    </xf>
    <xf numFmtId="0" fontId="59" fillId="2" borderId="0" xfId="0" applyFont="1" applyFill="1" applyAlignment="1" applyProtection="1">
      <alignment horizontal="left" vertical="center"/>
      <protection locked="0"/>
    </xf>
    <xf numFmtId="0" fontId="23" fillId="2" borderId="0" xfId="0" applyFont="1" applyFill="1" applyAlignment="1">
      <alignment horizontal="left" vertical="center"/>
    </xf>
    <xf numFmtId="0" fontId="16" fillId="2" borderId="0" xfId="0" applyFont="1" applyFill="1" applyAlignment="1" applyProtection="1">
      <alignment horizontal="center" vertical="center"/>
      <protection locked="0"/>
    </xf>
    <xf numFmtId="0" fontId="26" fillId="4" borderId="0" xfId="0" applyFont="1" applyFill="1" applyAlignment="1">
      <alignment horizontal="center" vertical="center" wrapText="1"/>
    </xf>
    <xf numFmtId="0" fontId="11" fillId="2" borderId="0" xfId="0" applyFont="1" applyFill="1" applyAlignment="1">
      <alignment horizontal="center" vertical="center" wrapText="1"/>
    </xf>
    <xf numFmtId="0" fontId="11" fillId="5" borderId="0" xfId="0" applyFont="1" applyFill="1" applyAlignment="1">
      <alignment horizontal="center" vertical="center" wrapText="1"/>
    </xf>
    <xf numFmtId="0" fontId="22" fillId="2" borderId="2"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9" fillId="7" borderId="0" xfId="0" applyFont="1" applyFill="1" applyAlignment="1">
      <alignment horizontal="center" wrapText="1"/>
    </xf>
    <xf numFmtId="0" fontId="15" fillId="4" borderId="0" xfId="0" applyFont="1" applyFill="1" applyAlignment="1">
      <alignment horizontal="center" vertical="center" wrapText="1"/>
    </xf>
    <xf numFmtId="0" fontId="43" fillId="4" borderId="0" xfId="0" applyFont="1" applyFill="1" applyAlignment="1">
      <alignment horizontal="center" vertical="center" wrapText="1"/>
    </xf>
    <xf numFmtId="0" fontId="43" fillId="4" borderId="1" xfId="0" applyFont="1" applyFill="1" applyBorder="1" applyAlignment="1">
      <alignment horizontal="center" vertical="center" wrapText="1"/>
    </xf>
    <xf numFmtId="165" fontId="65" fillId="0" borderId="2" xfId="4" applyNumberFormat="1" applyFont="1" applyBorder="1" applyAlignment="1" applyProtection="1">
      <alignment horizontal="center" vertical="center"/>
    </xf>
    <xf numFmtId="165" fontId="21" fillId="0" borderId="2" xfId="4" applyNumberFormat="1" applyFont="1" applyBorder="1" applyAlignment="1" applyProtection="1">
      <alignment horizontal="center" vertical="center"/>
      <protection locked="0"/>
    </xf>
    <xf numFmtId="0" fontId="43" fillId="2" borderId="0" xfId="0" applyFont="1" applyFill="1" applyAlignment="1">
      <alignment horizontal="center" vertical="center" wrapText="1"/>
    </xf>
    <xf numFmtId="0" fontId="43" fillId="2" borderId="1" xfId="0" applyFont="1" applyFill="1" applyBorder="1" applyAlignment="1">
      <alignment horizontal="center" vertical="center" wrapText="1"/>
    </xf>
    <xf numFmtId="165" fontId="40" fillId="2" borderId="0" xfId="4" applyNumberFormat="1" applyFont="1" applyFill="1" applyAlignment="1" applyProtection="1">
      <alignment horizontal="center" vertical="center"/>
      <protection locked="0"/>
    </xf>
    <xf numFmtId="0" fontId="61" fillId="5" borderId="0" xfId="0" applyFont="1" applyFill="1" applyAlignment="1">
      <alignment vertical="center" wrapText="1"/>
    </xf>
    <xf numFmtId="0" fontId="61" fillId="5" borderId="4" xfId="0" applyFont="1" applyFill="1" applyBorder="1" applyAlignment="1">
      <alignment vertical="center" wrapText="1"/>
    </xf>
    <xf numFmtId="165" fontId="40" fillId="5" borderId="0" xfId="4" applyNumberFormat="1" applyFont="1" applyFill="1" applyAlignment="1" applyProtection="1">
      <alignment horizontal="center" vertical="center"/>
      <protection locked="0"/>
    </xf>
    <xf numFmtId="165" fontId="40" fillId="2" borderId="8" xfId="4" applyNumberFormat="1" applyFont="1" applyFill="1" applyBorder="1" applyAlignment="1" applyProtection="1">
      <alignment horizontal="center" vertical="center"/>
      <protection locked="0"/>
    </xf>
    <xf numFmtId="165" fontId="40" fillId="2"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xf>
    <xf numFmtId="0" fontId="42" fillId="2" borderId="1" xfId="0" applyFont="1" applyFill="1" applyBorder="1" applyAlignment="1">
      <alignment horizontal="left" vertical="center" wrapText="1"/>
    </xf>
    <xf numFmtId="165" fontId="40" fillId="5"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indent="2"/>
    </xf>
    <xf numFmtId="0" fontId="42" fillId="2" borderId="4" xfId="0" applyFont="1" applyFill="1" applyBorder="1" applyAlignment="1">
      <alignment horizontal="left" vertical="center" wrapText="1" indent="2"/>
    </xf>
    <xf numFmtId="0" fontId="42" fillId="5" borderId="0" xfId="0" applyFont="1" applyFill="1" applyAlignment="1">
      <alignment horizontal="left" vertical="center" wrapText="1" indent="2"/>
    </xf>
    <xf numFmtId="0" fontId="42" fillId="5" borderId="4" xfId="0" applyFont="1" applyFill="1" applyBorder="1" applyAlignment="1">
      <alignment horizontal="left" vertical="center" wrapText="1" indent="2"/>
    </xf>
    <xf numFmtId="0" fontId="68" fillId="2" borderId="0" xfId="0" applyFont="1" applyFill="1" applyAlignment="1">
      <alignment horizontal="left" vertical="center" wrapText="1" indent="2"/>
    </xf>
    <xf numFmtId="0" fontId="68" fillId="2" borderId="4" xfId="0" applyFont="1" applyFill="1" applyBorder="1" applyAlignment="1">
      <alignment horizontal="left" vertical="center" wrapText="1" indent="2"/>
    </xf>
    <xf numFmtId="165" fontId="40" fillId="5" borderId="8" xfId="4" applyNumberFormat="1" applyFont="1" applyFill="1" applyBorder="1" applyAlignment="1" applyProtection="1">
      <alignment horizontal="center" vertical="center"/>
      <protection locked="0"/>
    </xf>
    <xf numFmtId="0" fontId="42" fillId="5" borderId="0" xfId="0" applyFont="1" applyFill="1" applyAlignment="1">
      <alignment horizontal="center"/>
    </xf>
    <xf numFmtId="0" fontId="11" fillId="5" borderId="0" xfId="0" applyFont="1" applyFill="1" applyAlignment="1">
      <alignment horizontal="center"/>
    </xf>
    <xf numFmtId="165" fontId="40" fillId="5" borderId="5" xfId="4" applyNumberFormat="1" applyFont="1" applyFill="1" applyBorder="1" applyAlignment="1" applyProtection="1">
      <alignment horizontal="center" vertical="center"/>
      <protection locked="0"/>
    </xf>
    <xf numFmtId="165" fontId="40" fillId="0" borderId="5" xfId="4" applyNumberFormat="1" applyFont="1" applyBorder="1" applyAlignment="1" applyProtection="1">
      <alignment horizontal="center" vertical="center"/>
      <protection locked="0"/>
    </xf>
    <xf numFmtId="165" fontId="40" fillId="2" borderId="5" xfId="4" applyNumberFormat="1" applyFont="1" applyFill="1" applyBorder="1" applyAlignment="1" applyProtection="1">
      <alignment horizontal="center" vertical="center"/>
      <protection locked="0"/>
    </xf>
    <xf numFmtId="0" fontId="42" fillId="2" borderId="4" xfId="0" applyFont="1" applyFill="1" applyBorder="1" applyAlignment="1">
      <alignment horizontal="left" vertical="center" wrapText="1"/>
    </xf>
    <xf numFmtId="0" fontId="42" fillId="5" borderId="0" xfId="0" applyFont="1" applyFill="1" applyAlignment="1">
      <alignment horizontal="left" vertical="center" wrapText="1"/>
    </xf>
    <xf numFmtId="0" fontId="42" fillId="5" borderId="4" xfId="0" applyFont="1" applyFill="1" applyBorder="1" applyAlignment="1">
      <alignment horizontal="left" vertical="center" wrapText="1"/>
    </xf>
    <xf numFmtId="0" fontId="42" fillId="2" borderId="0" xfId="0" applyFont="1" applyFill="1" applyAlignment="1">
      <alignment vertical="center" wrapText="1"/>
    </xf>
    <xf numFmtId="0" fontId="42" fillId="2" borderId="4" xfId="0" applyFont="1" applyFill="1" applyBorder="1" applyAlignment="1">
      <alignment vertical="center" wrapText="1"/>
    </xf>
    <xf numFmtId="0" fontId="42" fillId="5" borderId="0" xfId="0" applyFont="1" applyFill="1" applyAlignment="1">
      <alignment vertical="center" wrapText="1"/>
    </xf>
    <xf numFmtId="0" fontId="42" fillId="5" borderId="4" xfId="0" applyFont="1" applyFill="1" applyBorder="1" applyAlignment="1">
      <alignment vertical="center" wrapText="1"/>
    </xf>
    <xf numFmtId="0" fontId="61" fillId="5" borderId="0" xfId="0" applyFont="1" applyFill="1" applyAlignment="1">
      <alignment horizontal="left" vertical="center" wrapText="1"/>
    </xf>
    <xf numFmtId="0" fontId="61" fillId="5" borderId="1" xfId="0" applyFont="1" applyFill="1" applyBorder="1" applyAlignment="1">
      <alignment horizontal="left" vertical="center" wrapText="1"/>
    </xf>
    <xf numFmtId="0" fontId="68" fillId="2" borderId="0" xfId="0" applyFont="1" applyFill="1" applyAlignment="1">
      <alignment vertical="center" wrapText="1"/>
    </xf>
    <xf numFmtId="0" fontId="68" fillId="2" borderId="4" xfId="0" applyFont="1" applyFill="1" applyBorder="1" applyAlignment="1">
      <alignment vertical="center" wrapText="1"/>
    </xf>
    <xf numFmtId="0" fontId="42" fillId="5" borderId="1" xfId="0" applyFont="1" applyFill="1" applyBorder="1" applyAlignment="1">
      <alignment horizontal="left" vertical="center" wrapText="1"/>
    </xf>
    <xf numFmtId="0" fontId="60" fillId="4" borderId="0" xfId="0" applyFont="1" applyFill="1" applyAlignment="1">
      <alignment horizontal="center" vertical="center" wrapText="1"/>
    </xf>
    <xf numFmtId="165" fontId="56" fillId="5" borderId="0" xfId="0" applyNumberFormat="1" applyFont="1" applyFill="1" applyAlignment="1">
      <alignment horizontal="center" vertical="center" wrapText="1"/>
    </xf>
    <xf numFmtId="165" fontId="40" fillId="2" borderId="0" xfId="4" applyNumberFormat="1" applyFont="1" applyFill="1" applyAlignment="1" applyProtection="1">
      <alignment horizontal="center" vertical="center"/>
    </xf>
    <xf numFmtId="165" fontId="40" fillId="2" borderId="0" xfId="4" applyNumberFormat="1" applyFont="1" applyFill="1" applyAlignment="1" applyProtection="1">
      <alignment horizontal="center" vertical="center" wrapText="1"/>
      <protection locked="0"/>
    </xf>
    <xf numFmtId="0" fontId="40" fillId="4" borderId="5" xfId="0" applyFont="1" applyFill="1" applyBorder="1" applyAlignment="1">
      <alignment horizontal="center" vertical="center"/>
    </xf>
    <xf numFmtId="165" fontId="41" fillId="5" borderId="5" xfId="4" applyNumberFormat="1" applyFont="1" applyFill="1" applyBorder="1" applyAlignment="1" applyProtection="1">
      <alignment horizontal="center" vertical="center" wrapText="1"/>
      <protection locked="0"/>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0" fontId="62" fillId="4" borderId="0" xfId="0" applyFont="1" applyFill="1" applyAlignment="1">
      <alignment horizontal="center"/>
    </xf>
    <xf numFmtId="0" fontId="41" fillId="4" borderId="0" xfId="0" applyFont="1" applyFill="1" applyAlignment="1">
      <alignment horizontal="center" vertical="center"/>
    </xf>
    <xf numFmtId="0" fontId="40" fillId="2" borderId="0" xfId="0" applyFont="1" applyFill="1" applyAlignment="1" applyProtection="1">
      <alignment horizontal="center" vertical="center"/>
      <protection locked="0"/>
    </xf>
    <xf numFmtId="0" fontId="62" fillId="4" borderId="0" xfId="0" applyFont="1" applyFill="1" applyAlignment="1">
      <alignment horizontal="center" vertical="center"/>
    </xf>
    <xf numFmtId="0" fontId="62" fillId="4" borderId="0" xfId="0" applyFont="1" applyFill="1" applyAlignment="1">
      <alignment horizontal="center" vertical="center" wrapText="1"/>
    </xf>
    <xf numFmtId="165" fontId="40" fillId="2" borderId="0" xfId="4" applyNumberFormat="1" applyFont="1" applyFill="1" applyAlignment="1">
      <alignment horizontal="center" vertical="center"/>
    </xf>
    <xf numFmtId="165" fontId="40" fillId="5" borderId="0" xfId="4" applyNumberFormat="1" applyFont="1" applyFill="1" applyAlignment="1">
      <alignment horizontal="center" vertical="center"/>
    </xf>
    <xf numFmtId="165" fontId="40" fillId="2" borderId="1" xfId="4" applyNumberFormat="1" applyFont="1" applyFill="1" applyBorder="1" applyAlignment="1" applyProtection="1">
      <alignment horizontal="center" vertical="center"/>
      <protection locked="0"/>
    </xf>
    <xf numFmtId="165" fontId="40" fillId="5" borderId="1" xfId="4" applyNumberFormat="1" applyFont="1" applyFill="1" applyBorder="1" applyAlignment="1" applyProtection="1">
      <alignment horizontal="center" vertical="center"/>
      <protection locked="0"/>
    </xf>
    <xf numFmtId="165" fontId="40" fillId="4" borderId="0" xfId="0" applyNumberFormat="1" applyFont="1" applyFill="1" applyAlignment="1">
      <alignment horizontal="center" vertical="center" wrapText="1"/>
    </xf>
    <xf numFmtId="0" fontId="40" fillId="5" borderId="0" xfId="0" applyFont="1" applyFill="1" applyAlignment="1" applyProtection="1">
      <alignment horizontal="center" vertical="center" wrapText="1"/>
      <protection locked="0"/>
    </xf>
    <xf numFmtId="0" fontId="40" fillId="4" borderId="0" xfId="0" applyFont="1" applyFill="1" applyAlignment="1">
      <alignment horizontal="center" vertical="center" wrapText="1"/>
    </xf>
    <xf numFmtId="0" fontId="72" fillId="5" borderId="0" xfId="0" applyFont="1" applyFill="1" applyAlignment="1" applyProtection="1">
      <alignment horizontal="center" vertical="center"/>
      <protection locked="0"/>
    </xf>
    <xf numFmtId="0" fontId="12" fillId="4" borderId="0" xfId="0" applyFont="1" applyFill="1" applyAlignment="1">
      <alignment horizontal="center" vertical="center" wrapText="1"/>
    </xf>
    <xf numFmtId="0" fontId="32" fillId="4" borderId="0" xfId="0" applyFont="1" applyFill="1" applyAlignment="1">
      <alignment horizontal="center" vertical="center" wrapText="1"/>
    </xf>
    <xf numFmtId="0" fontId="24" fillId="2" borderId="0" xfId="0" applyFont="1" applyFill="1" applyAlignment="1" applyProtection="1">
      <alignment horizontal="left" vertical="center" wrapText="1"/>
      <protection locked="0"/>
    </xf>
    <xf numFmtId="165" fontId="24" fillId="2" borderId="0" xfId="4" applyNumberFormat="1" applyFont="1" applyFill="1" applyBorder="1" applyAlignment="1">
      <alignment horizontal="center" vertical="center"/>
    </xf>
    <xf numFmtId="165" fontId="12" fillId="2" borderId="0" xfId="4" applyNumberFormat="1" applyFont="1" applyFill="1" applyBorder="1" applyAlignment="1">
      <alignment horizontal="center" vertical="center"/>
    </xf>
    <xf numFmtId="0" fontId="55" fillId="3" borderId="0" xfId="2" applyFont="1" applyFill="1" applyAlignment="1">
      <alignment horizontal="center" vertical="center" wrapText="1"/>
    </xf>
    <xf numFmtId="0" fontId="26" fillId="7" borderId="0" xfId="0" applyFont="1" applyFill="1" applyAlignment="1">
      <alignment horizontal="center" vertical="center" wrapText="1"/>
    </xf>
    <xf numFmtId="0" fontId="38" fillId="2" borderId="0" xfId="2" applyFont="1" applyFill="1" applyAlignment="1">
      <alignment horizontal="center" vertical="center" wrapText="1"/>
    </xf>
    <xf numFmtId="0" fontId="21" fillId="2" borderId="0" xfId="0" applyFont="1" applyFill="1" applyAlignment="1">
      <alignment horizontal="center"/>
    </xf>
    <xf numFmtId="0" fontId="26" fillId="5" borderId="0" xfId="0" applyFont="1" applyFill="1" applyAlignment="1" applyProtection="1">
      <alignment horizontal="center" vertical="center" wrapText="1"/>
      <protection locked="0"/>
    </xf>
    <xf numFmtId="14" fontId="40" fillId="10" borderId="0" xfId="0" applyNumberFormat="1" applyFont="1" applyFill="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0" fontId="26" fillId="2" borderId="0" xfId="0" applyFont="1" applyFill="1" applyAlignment="1">
      <alignment horizontal="center" vertical="center"/>
    </xf>
    <xf numFmtId="165" fontId="24" fillId="5" borderId="0" xfId="4" applyNumberFormat="1" applyFont="1" applyFill="1" applyAlignment="1">
      <alignment horizontal="right" vertical="center"/>
    </xf>
    <xf numFmtId="9" fontId="24" fillId="2" borderId="0" xfId="3" applyFont="1" applyFill="1" applyBorder="1" applyAlignment="1">
      <alignment horizontal="right" vertical="center"/>
    </xf>
    <xf numFmtId="0" fontId="46" fillId="11" borderId="9"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6" fillId="9" borderId="6" xfId="0" applyFont="1" applyFill="1" applyBorder="1" applyAlignment="1">
      <alignment horizontal="center" vertical="center" wrapText="1"/>
    </xf>
    <xf numFmtId="0" fontId="46" fillId="9" borderId="1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10"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 fillId="4" borderId="0" xfId="0" applyFont="1" applyFill="1" applyAlignment="1">
      <alignment horizontal="center"/>
    </xf>
    <xf numFmtId="0" fontId="5"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theme="0" tint="-4.9989318521683403E-2"/>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0000"/>
      <color rgb="FF223B7F"/>
      <color rgb="FFFF3737"/>
      <color rgb="FFFF3300"/>
      <color rgb="FFFFF9E7"/>
      <color rgb="FFBFD5F3"/>
      <color rgb="FFFDC407"/>
      <color rgb="FF000000"/>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13</xdr:row>
      <xdr:rowOff>180975</xdr:rowOff>
    </xdr:from>
    <xdr:to>
      <xdr:col>5</xdr:col>
      <xdr:colOff>577215</xdr:colOff>
      <xdr:row>16</xdr:row>
      <xdr:rowOff>230293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11</xdr:col>
      <xdr:colOff>14654</xdr:colOff>
      <xdr:row>13</xdr:row>
      <xdr:rowOff>161192</xdr:rowOff>
    </xdr:from>
    <xdr:to>
      <xdr:col>12</xdr:col>
      <xdr:colOff>575017</xdr:colOff>
      <xdr:row>16</xdr:row>
      <xdr:rowOff>232357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18</xdr:col>
      <xdr:colOff>58616</xdr:colOff>
      <xdr:row>14</xdr:row>
      <xdr:rowOff>21981</xdr:rowOff>
    </xdr:from>
    <xdr:to>
      <xdr:col>19</xdr:col>
      <xdr:colOff>243478</xdr:colOff>
      <xdr:row>16</xdr:row>
      <xdr:rowOff>255270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twoCellAnchor editAs="oneCell">
    <xdr:from>
      <xdr:col>1</xdr:col>
      <xdr:colOff>561974</xdr:colOff>
      <xdr:row>0</xdr:row>
      <xdr:rowOff>123825</xdr:rowOff>
    </xdr:from>
    <xdr:to>
      <xdr:col>2</xdr:col>
      <xdr:colOff>676275</xdr:colOff>
      <xdr:row>3</xdr:row>
      <xdr:rowOff>282762</xdr:rowOff>
    </xdr:to>
    <xdr:pic>
      <xdr:nvPicPr>
        <xdr:cNvPr id="3" name="Imagen 2">
          <a:extLst>
            <a:ext uri="{FF2B5EF4-FFF2-40B4-BE49-F238E27FC236}">
              <a16:creationId xmlns:a16="http://schemas.microsoft.com/office/drawing/2014/main" id="{1C06E23F-32F6-46F5-A6CA-B7503806ED31}"/>
            </a:ext>
          </a:extLst>
        </xdr:cNvPr>
        <xdr:cNvPicPr>
          <a:picLocks noChangeAspect="1"/>
        </xdr:cNvPicPr>
      </xdr:nvPicPr>
      <xdr:blipFill>
        <a:blip xmlns:r="http://schemas.openxmlformats.org/officeDocument/2006/relationships" r:embed="rId4"/>
        <a:stretch>
          <a:fillRect/>
        </a:stretch>
      </xdr:blipFill>
      <xdr:spPr>
        <a:xfrm>
          <a:off x="561974" y="123825"/>
          <a:ext cx="1295401" cy="93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609599</xdr:colOff>
      <xdr:row>0</xdr:row>
      <xdr:rowOff>95251</xdr:rowOff>
    </xdr:from>
    <xdr:to>
      <xdr:col>2</xdr:col>
      <xdr:colOff>596751</xdr:colOff>
      <xdr:row>4</xdr:row>
      <xdr:rowOff>47625</xdr:rowOff>
    </xdr:to>
    <xdr:pic>
      <xdr:nvPicPr>
        <xdr:cNvPr id="3" name="Imagen 2">
          <a:extLst>
            <a:ext uri="{FF2B5EF4-FFF2-40B4-BE49-F238E27FC236}">
              <a16:creationId xmlns:a16="http://schemas.microsoft.com/office/drawing/2014/main" id="{049CAF8B-526E-4102-8358-0A66BCE9D135}"/>
            </a:ext>
          </a:extLst>
        </xdr:cNvPr>
        <xdr:cNvPicPr>
          <a:picLocks noChangeAspect="1"/>
        </xdr:cNvPicPr>
      </xdr:nvPicPr>
      <xdr:blipFill>
        <a:blip xmlns:r="http://schemas.openxmlformats.org/officeDocument/2006/relationships" r:embed="rId1"/>
        <a:stretch>
          <a:fillRect/>
        </a:stretch>
      </xdr:blipFill>
      <xdr:spPr>
        <a:xfrm>
          <a:off x="609599" y="95251"/>
          <a:ext cx="1168252" cy="84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0</xdr:row>
      <xdr:rowOff>114300</xdr:rowOff>
    </xdr:from>
    <xdr:to>
      <xdr:col>2</xdr:col>
      <xdr:colOff>637177</xdr:colOff>
      <xdr:row>3</xdr:row>
      <xdr:rowOff>161925</xdr:rowOff>
    </xdr:to>
    <xdr:pic>
      <xdr:nvPicPr>
        <xdr:cNvPr id="4" name="Imagen 3">
          <a:extLst>
            <a:ext uri="{FF2B5EF4-FFF2-40B4-BE49-F238E27FC236}">
              <a16:creationId xmlns:a16="http://schemas.microsoft.com/office/drawing/2014/main" id="{1EEEA0E8-0BE6-4209-9DE5-5D2178D60BA9}"/>
            </a:ext>
          </a:extLst>
        </xdr:cNvPr>
        <xdr:cNvPicPr>
          <a:picLocks noChangeAspect="1"/>
        </xdr:cNvPicPr>
      </xdr:nvPicPr>
      <xdr:blipFill>
        <a:blip xmlns:r="http://schemas.openxmlformats.org/officeDocument/2006/relationships" r:embed="rId1"/>
        <a:stretch>
          <a:fillRect/>
        </a:stretch>
      </xdr:blipFill>
      <xdr:spPr>
        <a:xfrm>
          <a:off x="676275" y="114300"/>
          <a:ext cx="1142002"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695324</xdr:colOff>
      <xdr:row>0</xdr:row>
      <xdr:rowOff>104775</xdr:rowOff>
    </xdr:from>
    <xdr:to>
      <xdr:col>2</xdr:col>
      <xdr:colOff>643097</xdr:colOff>
      <xdr:row>3</xdr:row>
      <xdr:rowOff>38099</xdr:rowOff>
    </xdr:to>
    <xdr:pic>
      <xdr:nvPicPr>
        <xdr:cNvPr id="4" name="Imagen 3">
          <a:extLst>
            <a:ext uri="{FF2B5EF4-FFF2-40B4-BE49-F238E27FC236}">
              <a16:creationId xmlns:a16="http://schemas.microsoft.com/office/drawing/2014/main" id="{2CFE1FCA-7656-414E-B556-B5901BE15BE8}"/>
            </a:ext>
          </a:extLst>
        </xdr:cNvPr>
        <xdr:cNvPicPr>
          <a:picLocks noChangeAspect="1"/>
        </xdr:cNvPicPr>
      </xdr:nvPicPr>
      <xdr:blipFill>
        <a:blip xmlns:r="http://schemas.openxmlformats.org/officeDocument/2006/relationships" r:embed="rId1"/>
        <a:stretch>
          <a:fillRect/>
        </a:stretch>
      </xdr:blipFill>
      <xdr:spPr>
        <a:xfrm>
          <a:off x="695324" y="104775"/>
          <a:ext cx="1128873" cy="819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657225</xdr:colOff>
      <xdr:row>0</xdr:row>
      <xdr:rowOff>114300</xdr:rowOff>
    </xdr:from>
    <xdr:to>
      <xdr:col>2</xdr:col>
      <xdr:colOff>565621</xdr:colOff>
      <xdr:row>4</xdr:row>
      <xdr:rowOff>0</xdr:rowOff>
    </xdr:to>
    <xdr:pic>
      <xdr:nvPicPr>
        <xdr:cNvPr id="4" name="Imagen 3">
          <a:extLst>
            <a:ext uri="{FF2B5EF4-FFF2-40B4-BE49-F238E27FC236}">
              <a16:creationId xmlns:a16="http://schemas.microsoft.com/office/drawing/2014/main" id="{CF2B3A7A-19D5-46C2-8E8D-389695A2FA49}"/>
            </a:ext>
          </a:extLst>
        </xdr:cNvPr>
        <xdr:cNvPicPr>
          <a:picLocks noChangeAspect="1"/>
        </xdr:cNvPicPr>
      </xdr:nvPicPr>
      <xdr:blipFill>
        <a:blip xmlns:r="http://schemas.openxmlformats.org/officeDocument/2006/relationships" r:embed="rId1"/>
        <a:stretch>
          <a:fillRect/>
        </a:stretch>
      </xdr:blipFill>
      <xdr:spPr>
        <a:xfrm>
          <a:off x="657225" y="114300"/>
          <a:ext cx="1089496" cy="790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723900</xdr:colOff>
      <xdr:row>0</xdr:row>
      <xdr:rowOff>142875</xdr:rowOff>
    </xdr:from>
    <xdr:to>
      <xdr:col>2</xdr:col>
      <xdr:colOff>540410</xdr:colOff>
      <xdr:row>3</xdr:row>
      <xdr:rowOff>85725</xdr:rowOff>
    </xdr:to>
    <xdr:pic>
      <xdr:nvPicPr>
        <xdr:cNvPr id="4" name="Imagen 3">
          <a:extLst>
            <a:ext uri="{FF2B5EF4-FFF2-40B4-BE49-F238E27FC236}">
              <a16:creationId xmlns:a16="http://schemas.microsoft.com/office/drawing/2014/main" id="{1E75CBAB-0FD0-4127-8EA9-183ADE3A618E}"/>
            </a:ext>
          </a:extLst>
        </xdr:cNvPr>
        <xdr:cNvPicPr>
          <a:picLocks noChangeAspect="1"/>
        </xdr:cNvPicPr>
      </xdr:nvPicPr>
      <xdr:blipFill>
        <a:blip xmlns:r="http://schemas.openxmlformats.org/officeDocument/2006/relationships" r:embed="rId1"/>
        <a:stretch>
          <a:fillRect/>
        </a:stretch>
      </xdr:blipFill>
      <xdr:spPr>
        <a:xfrm>
          <a:off x="723900" y="142875"/>
          <a:ext cx="99761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676275</xdr:colOff>
      <xdr:row>0</xdr:row>
      <xdr:rowOff>104775</xdr:rowOff>
    </xdr:from>
    <xdr:to>
      <xdr:col>2</xdr:col>
      <xdr:colOff>552451</xdr:colOff>
      <xdr:row>3</xdr:row>
      <xdr:rowOff>148070</xdr:rowOff>
    </xdr:to>
    <xdr:pic>
      <xdr:nvPicPr>
        <xdr:cNvPr id="4" name="Imagen 3">
          <a:extLst>
            <a:ext uri="{FF2B5EF4-FFF2-40B4-BE49-F238E27FC236}">
              <a16:creationId xmlns:a16="http://schemas.microsoft.com/office/drawing/2014/main" id="{2815259E-2F11-46BE-91A6-E2653F1BBC5F}"/>
            </a:ext>
          </a:extLst>
        </xdr:cNvPr>
        <xdr:cNvPicPr>
          <a:picLocks noChangeAspect="1"/>
        </xdr:cNvPicPr>
      </xdr:nvPicPr>
      <xdr:blipFill>
        <a:blip xmlns:r="http://schemas.openxmlformats.org/officeDocument/2006/relationships" r:embed="rId1"/>
        <a:stretch>
          <a:fillRect/>
        </a:stretch>
      </xdr:blipFill>
      <xdr:spPr>
        <a:xfrm>
          <a:off x="676275" y="104775"/>
          <a:ext cx="1057276" cy="767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695325</xdr:colOff>
      <xdr:row>0</xdr:row>
      <xdr:rowOff>123826</xdr:rowOff>
    </xdr:from>
    <xdr:to>
      <xdr:col>2</xdr:col>
      <xdr:colOff>495301</xdr:colOff>
      <xdr:row>3</xdr:row>
      <xdr:rowOff>54678</xdr:rowOff>
    </xdr:to>
    <xdr:pic>
      <xdr:nvPicPr>
        <xdr:cNvPr id="4" name="Imagen 3">
          <a:extLst>
            <a:ext uri="{FF2B5EF4-FFF2-40B4-BE49-F238E27FC236}">
              <a16:creationId xmlns:a16="http://schemas.microsoft.com/office/drawing/2014/main" id="{674DA3EB-7212-4F9B-B879-0C3F42CDCC54}"/>
            </a:ext>
          </a:extLst>
        </xdr:cNvPr>
        <xdr:cNvPicPr>
          <a:picLocks noChangeAspect="1"/>
        </xdr:cNvPicPr>
      </xdr:nvPicPr>
      <xdr:blipFill>
        <a:blip xmlns:r="http://schemas.openxmlformats.org/officeDocument/2006/relationships" r:embed="rId1"/>
        <a:stretch>
          <a:fillRect/>
        </a:stretch>
      </xdr:blipFill>
      <xdr:spPr>
        <a:xfrm>
          <a:off x="695325" y="123826"/>
          <a:ext cx="981076" cy="711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3174</xdr:colOff>
      <xdr:row>0</xdr:row>
      <xdr:rowOff>40902</xdr:rowOff>
    </xdr:from>
    <xdr:to>
      <xdr:col>6</xdr:col>
      <xdr:colOff>1123744</xdr:colOff>
      <xdr:row>4</xdr:row>
      <xdr:rowOff>183726</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7349" y="40902"/>
          <a:ext cx="3149395" cy="1628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534457</xdr:colOff>
      <xdr:row>1</xdr:row>
      <xdr:rowOff>60325</xdr:rowOff>
    </xdr:from>
    <xdr:to>
      <xdr:col>1</xdr:col>
      <xdr:colOff>749300</xdr:colOff>
      <xdr:row>3</xdr:row>
      <xdr:rowOff>152032</xdr:rowOff>
    </xdr:to>
    <xdr:pic>
      <xdr:nvPicPr>
        <xdr:cNvPr id="5" name="Imagen 4">
          <a:extLst>
            <a:ext uri="{FF2B5EF4-FFF2-40B4-BE49-F238E27FC236}">
              <a16:creationId xmlns:a16="http://schemas.microsoft.com/office/drawing/2014/main" id="{00115891-3B34-4CD6-ADE3-9E095DFD340A}"/>
            </a:ext>
          </a:extLst>
        </xdr:cNvPr>
        <xdr:cNvPicPr>
          <a:picLocks noChangeAspect="1"/>
        </xdr:cNvPicPr>
      </xdr:nvPicPr>
      <xdr:blipFill>
        <a:blip xmlns:r="http://schemas.openxmlformats.org/officeDocument/2006/relationships" r:embed="rId2"/>
        <a:stretch>
          <a:fillRect/>
        </a:stretch>
      </xdr:blipFill>
      <xdr:spPr>
        <a:xfrm>
          <a:off x="534457" y="355600"/>
          <a:ext cx="1395943" cy="1006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nnifer.medina\OneDrive%20-%20Agencia%20Nacional%20de%20Defensa%20Juridica%20del%20Estado\Documentos\CONTROL%20INTERNO%20E-KOGUI\INFORMACION%20C.I.%20II%20SEMESTRE%202024\PLANTILLA%20CONTROL%20INTERNO%2004-02-2025.xlsx" TargetMode="External"/><Relationship Id="rId1" Type="http://schemas.openxmlformats.org/officeDocument/2006/relationships/externalLinkPath" Target="https://defensajuridica-my.sharepoint.com/personal/jennifer_medina_defensajuridica_gov_co/Documents/Documentos/CONTROL%20INTERNO%20E-KOGUI/INFORMACION%20C.I.%20II%20SEMESTRE%202024/PLANTILLA%20CONTROL%20INTERNO%2004-02-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Usuarios"/>
      <sheetName val="Abogados"/>
      <sheetName val="Conciliación extrajudicial"/>
      <sheetName val="Judiciales"/>
      <sheetName val="Arbitramentos"/>
      <sheetName val="Comité de conciliación"/>
      <sheetName val="Pagos"/>
      <sheetName val="Para_consolidar"/>
      <sheetName val="Resumen"/>
      <sheetName val="Administrador"/>
      <sheetName val="Entidades"/>
    </sheetNames>
    <sheetDataSet>
      <sheetData sheetId="0"/>
      <sheetData sheetId="1"/>
      <sheetData sheetId="2"/>
      <sheetData sheetId="3"/>
      <sheetData sheetId="4"/>
      <sheetData sheetId="5"/>
      <sheetData sheetId="6"/>
      <sheetData sheetId="7"/>
      <sheetData sheetId="8"/>
      <sheetData sheetId="9"/>
      <sheetData sheetId="10">
        <row r="9">
          <cell r="L9">
            <v>40179</v>
          </cell>
          <cell r="M9">
            <v>0</v>
          </cell>
        </row>
        <row r="10">
          <cell r="L10">
            <v>43831</v>
          </cell>
          <cell r="M10">
            <v>1</v>
          </cell>
        </row>
        <row r="11">
          <cell r="L11">
            <v>45292</v>
          </cell>
          <cell r="M11">
            <v>2</v>
          </cell>
        </row>
      </sheetData>
      <sheetData sheetId="1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role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roles.asp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roles.asp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roles.asp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roles.asp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roles.asp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ekogui.defensajuridica.gov.co/Pages/NEW/rol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2:AI27"/>
  <sheetViews>
    <sheetView showGridLines="0" showRowColHeaders="0" topLeftCell="B1" zoomScaleNormal="100" workbookViewId="0">
      <selection activeCell="E2" sqref="E2:V3"/>
    </sheetView>
  </sheetViews>
  <sheetFormatPr baseColWidth="10" defaultColWidth="11.42578125" defaultRowHeight="20.25"/>
  <cols>
    <col min="1" max="1" width="0" style="6" hidden="1" customWidth="1"/>
    <col min="2" max="2" width="17.7109375" style="55" customWidth="1"/>
    <col min="3" max="3" width="19.85546875" style="55" customWidth="1"/>
    <col min="4" max="18" width="9.140625" style="6" customWidth="1"/>
    <col min="19" max="19" width="12.85546875" style="6" customWidth="1"/>
    <col min="20" max="26" width="9.140625" style="6" customWidth="1"/>
    <col min="27" max="16384" width="11.42578125" style="6"/>
  </cols>
  <sheetData>
    <row r="2" spans="2:35">
      <c r="E2" s="110" t="s">
        <v>0</v>
      </c>
      <c r="F2" s="110"/>
      <c r="G2" s="110"/>
      <c r="H2" s="110"/>
      <c r="I2" s="110"/>
      <c r="J2" s="110"/>
      <c r="K2" s="110"/>
      <c r="L2" s="110"/>
      <c r="M2" s="110"/>
      <c r="N2" s="110"/>
      <c r="O2" s="110"/>
      <c r="P2" s="110"/>
      <c r="Q2" s="110"/>
      <c r="R2" s="110"/>
      <c r="S2" s="110"/>
      <c r="T2" s="110"/>
      <c r="U2" s="110"/>
      <c r="V2" s="110"/>
    </row>
    <row r="3" spans="2:35" ht="21" thickBot="1">
      <c r="E3" s="111"/>
      <c r="F3" s="111"/>
      <c r="G3" s="111"/>
      <c r="H3" s="111"/>
      <c r="I3" s="111"/>
      <c r="J3" s="111"/>
      <c r="K3" s="111"/>
      <c r="L3" s="111"/>
      <c r="M3" s="111"/>
      <c r="N3" s="111"/>
      <c r="O3" s="111"/>
      <c r="P3" s="111"/>
      <c r="Q3" s="111"/>
      <c r="R3" s="111"/>
      <c r="S3" s="111"/>
      <c r="T3" s="111"/>
      <c r="U3" s="111"/>
      <c r="V3" s="111"/>
    </row>
    <row r="4" spans="2:35" ht="27">
      <c r="E4" s="11"/>
      <c r="F4" s="11"/>
      <c r="G4" s="11"/>
      <c r="H4" s="11"/>
      <c r="I4" s="11"/>
      <c r="J4" s="11"/>
      <c r="K4" s="11"/>
      <c r="L4" s="11"/>
      <c r="M4" s="11"/>
      <c r="N4" s="11"/>
      <c r="O4" s="11"/>
      <c r="P4" s="11"/>
      <c r="Q4" s="11"/>
      <c r="R4" s="11"/>
      <c r="S4" s="11"/>
      <c r="T4" s="11"/>
      <c r="U4" s="11"/>
      <c r="V4" s="11"/>
      <c r="AI4" s="57" t="s">
        <v>1</v>
      </c>
    </row>
    <row r="5" spans="2:35" ht="15" customHeight="1">
      <c r="F5" s="11"/>
      <c r="G5" s="11"/>
      <c r="H5" s="11"/>
      <c r="I5" s="11"/>
      <c r="J5" s="11"/>
      <c r="K5" s="11"/>
      <c r="L5" s="11"/>
      <c r="M5" s="11"/>
      <c r="N5" s="11"/>
      <c r="O5" s="11"/>
      <c r="P5" s="11"/>
      <c r="Q5" s="11"/>
      <c r="R5" s="11"/>
      <c r="S5" s="11"/>
      <c r="T5" s="11"/>
      <c r="U5" s="11"/>
      <c r="V5" s="11"/>
      <c r="AI5" s="57" t="s">
        <v>2</v>
      </c>
    </row>
    <row r="6" spans="2:35" ht="27">
      <c r="B6" s="107" t="s">
        <v>3</v>
      </c>
      <c r="C6" s="107"/>
      <c r="E6" s="114" t="s">
        <v>4</v>
      </c>
      <c r="F6" s="114"/>
      <c r="G6" s="114"/>
      <c r="H6" s="115"/>
      <c r="I6" s="112" t="s">
        <v>1</v>
      </c>
      <c r="J6" s="113"/>
      <c r="K6" s="11"/>
      <c r="L6" s="11"/>
      <c r="M6" s="11"/>
      <c r="N6" s="11"/>
      <c r="O6" s="11"/>
      <c r="P6" s="11"/>
      <c r="Q6" s="11"/>
      <c r="R6" s="11"/>
      <c r="S6" s="11"/>
      <c r="T6" s="11"/>
      <c r="U6" s="11"/>
      <c r="V6" s="11"/>
      <c r="AI6" s="57" t="s">
        <v>5</v>
      </c>
    </row>
    <row r="7" spans="2:35" ht="14.25" customHeight="1">
      <c r="B7" s="107"/>
      <c r="C7" s="107"/>
      <c r="E7" s="11"/>
      <c r="F7" s="11"/>
      <c r="G7" s="11"/>
      <c r="H7" s="11"/>
      <c r="I7" s="11"/>
      <c r="J7" s="11"/>
      <c r="K7" s="11"/>
      <c r="L7" s="11"/>
      <c r="M7" s="11"/>
      <c r="N7" s="11"/>
      <c r="O7" s="11"/>
      <c r="P7" s="11"/>
      <c r="Q7" s="11"/>
      <c r="R7" s="11"/>
      <c r="S7" s="11"/>
      <c r="T7" s="11"/>
      <c r="U7" s="11"/>
      <c r="V7" s="11"/>
      <c r="AI7" s="57" t="s">
        <v>6</v>
      </c>
    </row>
    <row r="8" spans="2:35">
      <c r="B8" s="107" t="s">
        <v>7</v>
      </c>
      <c r="C8" s="107"/>
      <c r="AI8" s="57"/>
    </row>
    <row r="9" spans="2:35" ht="15" customHeight="1">
      <c r="B9" s="107"/>
      <c r="C9" s="107"/>
      <c r="E9" s="116" t="s">
        <v>8</v>
      </c>
      <c r="F9" s="116"/>
      <c r="G9" s="116"/>
      <c r="H9" s="116"/>
      <c r="I9" s="116"/>
      <c r="J9" s="116"/>
      <c r="K9" s="116"/>
      <c r="L9" s="116"/>
      <c r="M9" s="116"/>
      <c r="N9" s="116"/>
      <c r="O9" s="116"/>
      <c r="P9" s="116"/>
      <c r="Q9" s="116"/>
      <c r="R9" s="116"/>
      <c r="S9" s="116"/>
      <c r="T9" s="116"/>
      <c r="U9" s="116"/>
      <c r="V9" s="116"/>
    </row>
    <row r="10" spans="2:35">
      <c r="B10" s="107" t="s">
        <v>9</v>
      </c>
      <c r="C10" s="107"/>
      <c r="E10" s="116"/>
      <c r="F10" s="116"/>
      <c r="G10" s="116"/>
      <c r="H10" s="116"/>
      <c r="I10" s="116"/>
      <c r="J10" s="116"/>
      <c r="K10" s="116"/>
      <c r="L10" s="116"/>
      <c r="M10" s="116"/>
      <c r="N10" s="116"/>
      <c r="O10" s="116"/>
      <c r="P10" s="116"/>
      <c r="Q10" s="116"/>
      <c r="R10" s="116"/>
      <c r="S10" s="116"/>
      <c r="T10" s="116"/>
      <c r="U10" s="116"/>
      <c r="V10" s="116"/>
    </row>
    <row r="11" spans="2:35">
      <c r="B11" s="107"/>
      <c r="C11" s="107"/>
      <c r="E11" s="116"/>
      <c r="F11" s="116"/>
      <c r="G11" s="116"/>
      <c r="H11" s="116"/>
      <c r="I11" s="116"/>
      <c r="J11" s="116"/>
      <c r="K11" s="116"/>
      <c r="L11" s="116"/>
      <c r="M11" s="116"/>
      <c r="N11" s="116"/>
      <c r="O11" s="116"/>
      <c r="P11" s="116"/>
      <c r="Q11" s="116"/>
      <c r="R11" s="116"/>
      <c r="S11" s="116"/>
      <c r="T11" s="116"/>
      <c r="U11" s="116"/>
      <c r="V11" s="116"/>
    </row>
    <row r="12" spans="2:35">
      <c r="B12" s="107" t="s">
        <v>10</v>
      </c>
      <c r="C12" s="107"/>
      <c r="E12" s="12"/>
      <c r="F12" s="12"/>
      <c r="G12" s="12"/>
      <c r="H12" s="12"/>
      <c r="I12" s="12"/>
      <c r="J12" s="12"/>
      <c r="K12" s="12"/>
      <c r="L12" s="12"/>
      <c r="M12" s="12"/>
      <c r="N12" s="12"/>
      <c r="O12" s="12"/>
      <c r="P12" s="12"/>
      <c r="Q12" s="12"/>
      <c r="R12" s="12"/>
      <c r="S12" s="12"/>
      <c r="T12" s="12"/>
      <c r="U12" s="12"/>
      <c r="V12" s="12"/>
    </row>
    <row r="13" spans="2:35">
      <c r="B13" s="107"/>
      <c r="C13" s="107"/>
      <c r="E13" s="12" t="s">
        <v>11</v>
      </c>
      <c r="F13" s="12"/>
      <c r="G13" s="12"/>
      <c r="H13" s="12"/>
      <c r="I13" s="12"/>
      <c r="J13" s="12"/>
      <c r="K13" s="12"/>
      <c r="L13" s="12"/>
      <c r="M13" s="12"/>
      <c r="N13" s="12"/>
      <c r="O13" s="12"/>
      <c r="P13" s="12"/>
      <c r="Q13" s="12"/>
      <c r="R13" s="12"/>
      <c r="S13" s="12"/>
      <c r="T13" s="12"/>
      <c r="U13" s="12"/>
      <c r="V13" s="12"/>
    </row>
    <row r="14" spans="2:35" ht="19.5" customHeight="1">
      <c r="B14" s="107" t="s">
        <v>12</v>
      </c>
      <c r="C14" s="107"/>
      <c r="E14" s="13"/>
      <c r="F14" s="13"/>
      <c r="G14" s="108" t="s">
        <v>13</v>
      </c>
      <c r="H14" s="108"/>
      <c r="I14" s="12"/>
      <c r="L14" s="109"/>
      <c r="M14" s="109"/>
      <c r="N14" s="108" t="s">
        <v>14</v>
      </c>
      <c r="O14" s="108"/>
      <c r="S14" s="109"/>
      <c r="T14" s="109"/>
      <c r="U14" s="108" t="s">
        <v>15</v>
      </c>
      <c r="V14" s="108"/>
    </row>
    <row r="15" spans="2:35">
      <c r="B15" s="107"/>
      <c r="C15" s="107"/>
      <c r="E15" s="13"/>
      <c r="F15" s="13"/>
      <c r="G15" s="108"/>
      <c r="H15" s="108"/>
      <c r="I15" s="12"/>
      <c r="L15" s="109"/>
      <c r="M15" s="109"/>
      <c r="N15" s="108"/>
      <c r="O15" s="108"/>
      <c r="S15" s="109"/>
      <c r="T15" s="109"/>
      <c r="U15" s="108"/>
      <c r="V15" s="108"/>
    </row>
    <row r="16" spans="2:35">
      <c r="B16" s="107" t="s">
        <v>16</v>
      </c>
      <c r="C16" s="107"/>
      <c r="E16" s="13"/>
      <c r="F16" s="13"/>
      <c r="G16" s="108"/>
      <c r="H16" s="108"/>
      <c r="I16" s="12"/>
      <c r="L16" s="109"/>
      <c r="M16" s="109"/>
      <c r="N16" s="108"/>
      <c r="O16" s="108"/>
      <c r="S16" s="109"/>
      <c r="T16" s="109"/>
      <c r="U16" s="108"/>
      <c r="V16" s="108"/>
    </row>
    <row r="17" spans="2:22">
      <c r="B17" s="107"/>
      <c r="C17" s="107"/>
      <c r="E17" s="13"/>
      <c r="F17" s="13"/>
      <c r="G17" s="108"/>
      <c r="H17" s="108"/>
      <c r="I17" s="12"/>
      <c r="L17" s="109"/>
      <c r="M17" s="109"/>
      <c r="N17" s="108"/>
      <c r="O17" s="108"/>
      <c r="S17" s="109"/>
      <c r="T17" s="109"/>
      <c r="U17" s="108"/>
      <c r="V17" s="108"/>
    </row>
    <row r="18" spans="2:22" ht="41.25" customHeight="1">
      <c r="B18" s="107" t="s">
        <v>17</v>
      </c>
      <c r="C18" s="107"/>
      <c r="E18" s="13"/>
      <c r="F18" s="13"/>
      <c r="G18" s="108"/>
      <c r="H18" s="108"/>
      <c r="I18" s="12"/>
      <c r="L18" s="109"/>
      <c r="M18" s="109"/>
      <c r="N18" s="108"/>
      <c r="O18" s="108"/>
      <c r="S18" s="109"/>
      <c r="T18" s="109"/>
      <c r="U18" s="108"/>
      <c r="V18" s="108"/>
    </row>
    <row r="19" spans="2:22">
      <c r="B19" s="107"/>
      <c r="C19" s="107"/>
      <c r="E19" s="13"/>
      <c r="F19" s="13"/>
      <c r="G19" s="108"/>
      <c r="H19" s="108"/>
      <c r="I19" s="12"/>
      <c r="L19" s="109"/>
      <c r="M19" s="109"/>
      <c r="N19" s="108"/>
      <c r="O19" s="108"/>
      <c r="S19" s="109"/>
      <c r="T19" s="109"/>
      <c r="U19" s="108"/>
      <c r="V19" s="108"/>
    </row>
    <row r="20" spans="2:22">
      <c r="B20" s="107" t="s">
        <v>18</v>
      </c>
      <c r="C20" s="107"/>
      <c r="E20" s="12"/>
      <c r="F20" s="12"/>
      <c r="G20" s="12"/>
      <c r="H20" s="12"/>
      <c r="I20" s="14"/>
      <c r="J20" s="12"/>
      <c r="K20" s="12"/>
      <c r="L20" s="12"/>
      <c r="M20" s="12"/>
      <c r="N20" s="12"/>
      <c r="O20" s="12"/>
      <c r="P20" s="12"/>
      <c r="Q20" s="12"/>
      <c r="R20" s="12"/>
      <c r="S20" s="12"/>
      <c r="T20" s="12"/>
      <c r="U20" s="12"/>
      <c r="V20" s="12"/>
    </row>
    <row r="21" spans="2:22">
      <c r="B21" s="107"/>
      <c r="C21" s="107"/>
      <c r="E21" s="12"/>
      <c r="F21" s="12"/>
      <c r="G21" s="12"/>
      <c r="H21" s="12"/>
      <c r="I21" s="12"/>
      <c r="J21" s="12"/>
      <c r="K21" s="12"/>
      <c r="L21" s="12"/>
      <c r="M21" s="12"/>
      <c r="N21" s="12"/>
      <c r="O21" s="12"/>
      <c r="P21" s="12"/>
      <c r="Q21" s="12"/>
      <c r="R21" s="12"/>
      <c r="S21" s="12"/>
      <c r="T21" s="12"/>
      <c r="U21" s="12"/>
      <c r="V21" s="12"/>
    </row>
    <row r="22" spans="2:22" ht="55.5" customHeight="1">
      <c r="B22" s="107" t="s">
        <v>19</v>
      </c>
      <c r="C22" s="107"/>
      <c r="E22" s="117" t="s">
        <v>20</v>
      </c>
      <c r="F22" s="117"/>
      <c r="G22" s="117"/>
      <c r="H22" s="117"/>
      <c r="I22" s="117"/>
      <c r="J22" s="117"/>
      <c r="K22" s="117"/>
      <c r="L22" s="117"/>
      <c r="M22" s="117"/>
      <c r="N22" s="117"/>
      <c r="O22" s="117"/>
      <c r="P22" s="117"/>
      <c r="Q22" s="117"/>
      <c r="R22" s="117"/>
      <c r="S22" s="117"/>
      <c r="T22" s="118" t="s">
        <v>21</v>
      </c>
      <c r="U22" s="118"/>
      <c r="V22" s="118"/>
    </row>
    <row r="23" spans="2:22" ht="20.25" customHeight="1">
      <c r="E23" s="117"/>
      <c r="F23" s="117"/>
      <c r="G23" s="117"/>
      <c r="H23" s="117"/>
      <c r="I23" s="117"/>
      <c r="J23" s="117"/>
      <c r="K23" s="117"/>
      <c r="L23" s="117"/>
      <c r="M23" s="117"/>
      <c r="N23" s="117"/>
      <c r="O23" s="117"/>
      <c r="P23" s="117"/>
      <c r="Q23" s="117"/>
      <c r="R23" s="117"/>
      <c r="S23" s="117"/>
      <c r="T23" s="118"/>
      <c r="U23" s="118"/>
      <c r="V23" s="118"/>
    </row>
    <row r="24" spans="2:22" ht="3" customHeight="1">
      <c r="E24" s="117"/>
      <c r="F24" s="117"/>
      <c r="G24" s="117"/>
      <c r="H24" s="117"/>
      <c r="I24" s="117"/>
      <c r="J24" s="117"/>
      <c r="K24" s="117"/>
      <c r="L24" s="117"/>
      <c r="M24" s="117"/>
      <c r="N24" s="117"/>
      <c r="O24" s="117"/>
      <c r="P24" s="117"/>
      <c r="Q24" s="117"/>
      <c r="R24" s="117"/>
      <c r="S24" s="117"/>
      <c r="T24" s="118"/>
      <c r="U24" s="118"/>
      <c r="V24" s="118"/>
    </row>
    <row r="26" spans="2:22">
      <c r="E26" s="12"/>
      <c r="F26" s="12"/>
      <c r="G26" s="12"/>
      <c r="H26" s="12"/>
      <c r="I26" s="12"/>
      <c r="J26" s="12"/>
      <c r="K26" s="12"/>
      <c r="L26" s="12"/>
      <c r="M26" s="12"/>
      <c r="N26" s="12"/>
      <c r="O26" s="12"/>
      <c r="P26" s="12"/>
      <c r="Q26" s="12"/>
      <c r="R26" s="12"/>
      <c r="S26" s="12"/>
      <c r="T26" s="12"/>
      <c r="U26" s="12"/>
      <c r="V26" s="12"/>
    </row>
    <row r="27" spans="2:22">
      <c r="E27" s="12"/>
      <c r="F27" s="12"/>
      <c r="G27" s="12"/>
      <c r="H27" s="12"/>
      <c r="I27" s="12"/>
      <c r="J27" s="12"/>
      <c r="K27" s="12"/>
      <c r="L27" s="12"/>
      <c r="M27" s="14"/>
      <c r="N27" s="12"/>
      <c r="O27" s="12"/>
      <c r="P27" s="12"/>
      <c r="Q27" s="12"/>
      <c r="R27" s="12"/>
      <c r="S27" s="12"/>
      <c r="T27" s="12"/>
      <c r="U27" s="12"/>
      <c r="V27" s="12"/>
    </row>
  </sheetData>
  <sheetProtection algorithmName="SHA-512" hashValue="vRKG/g37wFUyM3oDS+GbKFPnGiQjgA+GGCKYzarMm5o0RI/04fFZzTsk9ss2BnS/NMduOglH9wRp6TO0Y88DNA==" saltValue="Lj08TctgU8e1tF33s5kqJg==" spinCount="100000" sheet="1" objects="1" scenarios="1"/>
  <mergeCells count="29">
    <mergeCell ref="U14:V19"/>
    <mergeCell ref="E22:S24"/>
    <mergeCell ref="B21:C21"/>
    <mergeCell ref="B16:C16"/>
    <mergeCell ref="B18:C18"/>
    <mergeCell ref="T22:V23"/>
    <mergeCell ref="T24:V24"/>
    <mergeCell ref="B20:C20"/>
    <mergeCell ref="S14:T19"/>
    <mergeCell ref="B7:C7"/>
    <mergeCell ref="B9:C9"/>
    <mergeCell ref="E2:V3"/>
    <mergeCell ref="B6:C6"/>
    <mergeCell ref="B8:C8"/>
    <mergeCell ref="I6:J6"/>
    <mergeCell ref="E6:H6"/>
    <mergeCell ref="E9:V11"/>
    <mergeCell ref="B10:C10"/>
    <mergeCell ref="B12:C12"/>
    <mergeCell ref="G14:H19"/>
    <mergeCell ref="B11:C11"/>
    <mergeCell ref="B22:C22"/>
    <mergeCell ref="N14:O19"/>
    <mergeCell ref="B14:C14"/>
    <mergeCell ref="B13:C13"/>
    <mergeCell ref="B15:C15"/>
    <mergeCell ref="B17:C17"/>
    <mergeCell ref="B19:C19"/>
    <mergeCell ref="L14:M19"/>
  </mergeCells>
  <phoneticPr fontId="6" type="noConversion"/>
  <dataValidations count="1">
    <dataValidation type="list" allowBlank="1" showInputMessage="1" showErrorMessage="1" sqref="I6" xr:uid="{65384548-01AA-4584-B215-8418DBD53952}">
      <formula1>$AI$3:$AI$7</formula1>
    </dataValidation>
  </dataValidations>
  <hyperlinks>
    <hyperlink ref="T22:U22" r:id="rId1" display="Acceder al manual" xr:uid="{5C2B0C75-CB68-401B-AC5F-52870A0A732A}"/>
    <hyperlink ref="B10:C10" location="Abogados!A1" display="Abogados" xr:uid="{E9EAE223-7420-42A1-9942-68C55DCA0016}"/>
    <hyperlink ref="B12:C12" location="'Registro Casos'!A1" display="Registro Casos" xr:uid="{7816B14E-A17B-4ED6-9D95-CA29B992E528}"/>
    <hyperlink ref="B8:C8" location="Usuarios!A1" display="Usuarios" xr:uid="{668C647E-AF08-4E4A-B43E-FC341A2A9548}"/>
    <hyperlink ref="B16:C16" location="Arbitramentos!A1" display="Arbitramentos" xr:uid="{BB1F3C2C-B493-4C25-A240-3E9AE2E89FCB}"/>
    <hyperlink ref="B14:C14" location="Judiciales!A1" display="Judiciales" xr:uid="{6C10BECB-634C-45FD-A715-170F60AC1999}"/>
    <hyperlink ref="B6:C6" location="Portada!A1" display="Portada" xr:uid="{E4656306-6298-4EC4-9D21-6614EFCD28EB}"/>
    <hyperlink ref="B22:C22" location="Resumen!A1" display="Resumen (Certificación a presentar)" xr:uid="{24F92838-2839-4A6E-8F65-A104A59F1E1A}"/>
    <hyperlink ref="B20:C20" location="Pagos!A1" display="Pagos" xr:uid="{35F3BE06-2380-4C4F-A48A-A078CC326BFF}"/>
    <hyperlink ref="B18:C18" location="'Comité de conciliación'!A1" display="Comité de Conciliación" xr:uid="{C7181C1F-848C-4C05-981E-EE7AB936500A}"/>
    <hyperlink ref="T22:V24" r:id="rId2" display="Acceder a la guía" xr:uid="{3FDB86D5-F71D-4287-A6B4-BB69497C58A8}"/>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BS4"/>
  <sheetViews>
    <sheetView showGridLines="0" workbookViewId="0">
      <selection activeCell="BK24" sqref="BK24"/>
    </sheetView>
  </sheetViews>
  <sheetFormatPr baseColWidth="10" defaultColWidth="11.42578125" defaultRowHeight="15.75"/>
  <cols>
    <col min="1" max="2" width="13.140625" style="27" customWidth="1"/>
    <col min="3" max="3" width="15" style="27" customWidth="1"/>
    <col min="4" max="5" width="13.140625" style="27" customWidth="1"/>
    <col min="6" max="6" width="15.5703125" style="27" customWidth="1"/>
    <col min="7" max="15" width="13.140625" style="27" customWidth="1"/>
    <col min="16" max="25" width="22.7109375" style="27" customWidth="1"/>
    <col min="26" max="29" width="37.140625" style="27" customWidth="1"/>
    <col min="30" max="45" width="14" style="27" customWidth="1"/>
    <col min="46" max="54" width="14.28515625" style="27" customWidth="1"/>
    <col min="55" max="55" width="14" style="27" customWidth="1"/>
    <col min="56" max="56" width="14.42578125" style="27" customWidth="1"/>
    <col min="57" max="57" width="15.85546875" style="27" customWidth="1"/>
    <col min="58" max="58" width="14.5703125" style="27" customWidth="1"/>
    <col min="59" max="60" width="15.7109375" style="27" customWidth="1"/>
    <col min="61" max="69" width="14.5703125" style="27" customWidth="1"/>
    <col min="70" max="71" width="16.140625" style="27" customWidth="1"/>
    <col min="72" max="16384" width="11.42578125" style="27"/>
  </cols>
  <sheetData>
    <row r="1" spans="1:71" s="53" customFormat="1" ht="24.75" customHeight="1">
      <c r="A1" s="250" t="s">
        <v>150</v>
      </c>
      <c r="B1" s="250"/>
      <c r="C1" s="250"/>
      <c r="D1" s="250"/>
      <c r="E1" s="250"/>
      <c r="F1" s="250"/>
      <c r="G1" s="250"/>
      <c r="H1" s="250"/>
      <c r="I1" s="250"/>
      <c r="J1" s="250"/>
      <c r="K1" s="250"/>
      <c r="L1" s="250"/>
      <c r="M1" s="250"/>
      <c r="N1" s="250"/>
      <c r="O1" s="250"/>
      <c r="P1" s="249" t="s">
        <v>151</v>
      </c>
      <c r="Q1" s="249"/>
      <c r="R1" s="249"/>
      <c r="S1" s="249"/>
      <c r="T1" s="249"/>
      <c r="U1" s="249"/>
      <c r="V1" s="249"/>
      <c r="W1" s="249"/>
      <c r="X1" s="249"/>
      <c r="Y1" s="249"/>
      <c r="Z1" s="238" t="s">
        <v>152</v>
      </c>
      <c r="AA1" s="238"/>
      <c r="AB1" s="238"/>
      <c r="AC1" s="238"/>
      <c r="AD1" s="240" t="s">
        <v>153</v>
      </c>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2"/>
      <c r="BC1" s="243" t="s">
        <v>154</v>
      </c>
      <c r="BD1" s="244"/>
      <c r="BE1" s="244"/>
      <c r="BF1" s="245"/>
      <c r="BG1" s="240" t="s">
        <v>155</v>
      </c>
      <c r="BH1" s="241"/>
      <c r="BI1" s="241"/>
      <c r="BJ1" s="241"/>
      <c r="BK1" s="241"/>
      <c r="BL1" s="241"/>
      <c r="BM1" s="241"/>
      <c r="BN1" s="241"/>
      <c r="BO1" s="241"/>
      <c r="BP1" s="241"/>
      <c r="BQ1" s="242"/>
      <c r="BR1" s="238" t="s">
        <v>156</v>
      </c>
      <c r="BS1" s="238"/>
    </row>
    <row r="2" spans="1:71" s="46" customFormat="1" ht="24.75" customHeight="1">
      <c r="A2" s="239" t="s">
        <v>157</v>
      </c>
      <c r="B2" s="239"/>
      <c r="C2" s="239"/>
      <c r="D2" s="239" t="s">
        <v>158</v>
      </c>
      <c r="E2" s="239"/>
      <c r="F2" s="239"/>
      <c r="G2" s="239" t="s">
        <v>159</v>
      </c>
      <c r="H2" s="239"/>
      <c r="I2" s="239"/>
      <c r="J2" s="239" t="s">
        <v>160</v>
      </c>
      <c r="K2" s="239"/>
      <c r="L2" s="239"/>
      <c r="M2" s="239" t="s">
        <v>161</v>
      </c>
      <c r="N2" s="239"/>
      <c r="O2" s="239"/>
      <c r="P2" s="239" t="s">
        <v>162</v>
      </c>
      <c r="Q2" s="239"/>
      <c r="R2" s="239"/>
      <c r="S2" s="239"/>
      <c r="T2" s="239" t="s">
        <v>163</v>
      </c>
      <c r="U2" s="239"/>
      <c r="V2" s="239"/>
      <c r="W2" s="239" t="s">
        <v>164</v>
      </c>
      <c r="X2" s="239"/>
      <c r="Y2" s="239"/>
      <c r="Z2" s="239" t="s">
        <v>162</v>
      </c>
      <c r="AA2" s="239"/>
      <c r="AB2" s="239"/>
      <c r="AC2" s="239"/>
      <c r="AD2" s="239" t="s">
        <v>165</v>
      </c>
      <c r="AE2" s="239"/>
      <c r="AF2" s="239"/>
      <c r="AG2" s="239" t="s">
        <v>166</v>
      </c>
      <c r="AH2" s="239"/>
      <c r="AI2" s="239" t="s">
        <v>72</v>
      </c>
      <c r="AJ2" s="239"/>
      <c r="AK2" s="239"/>
      <c r="AL2" s="239"/>
      <c r="AM2" s="239"/>
      <c r="AN2" s="239" t="s">
        <v>167</v>
      </c>
      <c r="AO2" s="239"/>
      <c r="AP2" s="239"/>
      <c r="AQ2" s="239" t="s">
        <v>168</v>
      </c>
      <c r="AR2" s="239"/>
      <c r="AS2" s="239"/>
      <c r="AT2" s="239"/>
      <c r="AU2" s="239" t="s">
        <v>169</v>
      </c>
      <c r="AV2" s="239"/>
      <c r="AW2" s="239"/>
      <c r="AX2" s="239"/>
      <c r="AY2" s="239"/>
      <c r="AZ2" s="239"/>
      <c r="BA2" s="239"/>
      <c r="BB2" s="239"/>
      <c r="BC2" s="246" t="s">
        <v>165</v>
      </c>
      <c r="BD2" s="247"/>
      <c r="BE2" s="246" t="s">
        <v>166</v>
      </c>
      <c r="BF2" s="247"/>
      <c r="BG2" s="246" t="s">
        <v>170</v>
      </c>
      <c r="BH2" s="247"/>
      <c r="BI2" s="246" t="s">
        <v>94</v>
      </c>
      <c r="BJ2" s="248"/>
      <c r="BK2" s="248"/>
      <c r="BL2" s="248"/>
      <c r="BM2" s="248"/>
      <c r="BN2" s="247"/>
      <c r="BO2" s="246" t="s">
        <v>101</v>
      </c>
      <c r="BP2" s="248"/>
      <c r="BQ2" s="247"/>
      <c r="BR2" s="239" t="s">
        <v>162</v>
      </c>
      <c r="BS2" s="239"/>
    </row>
    <row r="3" spans="1:71" s="52" customFormat="1" ht="90" customHeight="1">
      <c r="A3" s="50" t="s">
        <v>171</v>
      </c>
      <c r="B3" s="50" t="s">
        <v>172</v>
      </c>
      <c r="C3" s="50" t="s">
        <v>164</v>
      </c>
      <c r="D3" s="50" t="s">
        <v>171</v>
      </c>
      <c r="E3" s="50" t="s">
        <v>172</v>
      </c>
      <c r="F3" s="50" t="s">
        <v>164</v>
      </c>
      <c r="G3" s="50" t="s">
        <v>171</v>
      </c>
      <c r="H3" s="50" t="s">
        <v>172</v>
      </c>
      <c r="I3" s="50" t="s">
        <v>164</v>
      </c>
      <c r="J3" s="50" t="s">
        <v>171</v>
      </c>
      <c r="K3" s="50" t="s">
        <v>172</v>
      </c>
      <c r="L3" s="50" t="s">
        <v>164</v>
      </c>
      <c r="M3" s="50" t="s">
        <v>171</v>
      </c>
      <c r="N3" s="50" t="s">
        <v>172</v>
      </c>
      <c r="O3" s="50" t="s">
        <v>164</v>
      </c>
      <c r="P3" s="50" t="s">
        <v>173</v>
      </c>
      <c r="Q3" s="50" t="s">
        <v>125</v>
      </c>
      <c r="R3" s="50" t="s">
        <v>174</v>
      </c>
      <c r="S3" s="50" t="s">
        <v>175</v>
      </c>
      <c r="T3" s="50" t="s">
        <v>176</v>
      </c>
      <c r="U3" s="50" t="s">
        <v>177</v>
      </c>
      <c r="V3" s="50" t="s">
        <v>178</v>
      </c>
      <c r="W3" s="50" t="s">
        <v>48</v>
      </c>
      <c r="X3" s="50" t="s">
        <v>49</v>
      </c>
      <c r="Y3" s="50" t="s">
        <v>50</v>
      </c>
      <c r="Z3" s="50" t="s">
        <v>179</v>
      </c>
      <c r="AA3" s="50" t="s">
        <v>180</v>
      </c>
      <c r="AB3" s="50" t="s">
        <v>181</v>
      </c>
      <c r="AC3" s="50" t="s">
        <v>182</v>
      </c>
      <c r="AD3" s="50" t="s">
        <v>63</v>
      </c>
      <c r="AE3" s="50" t="s">
        <v>183</v>
      </c>
      <c r="AF3" s="50" t="s">
        <v>184</v>
      </c>
      <c r="AG3" s="50" t="s">
        <v>185</v>
      </c>
      <c r="AH3" s="50" t="s">
        <v>186</v>
      </c>
      <c r="AI3" s="50" t="s">
        <v>76</v>
      </c>
      <c r="AJ3" s="50" t="s">
        <v>78</v>
      </c>
      <c r="AK3" s="50" t="s">
        <v>80</v>
      </c>
      <c r="AL3" s="50" t="s">
        <v>82</v>
      </c>
      <c r="AM3" s="50" t="s">
        <v>84</v>
      </c>
      <c r="AN3" s="50" t="s">
        <v>64</v>
      </c>
      <c r="AO3" s="50" t="s">
        <v>66</v>
      </c>
      <c r="AP3" s="50" t="s">
        <v>187</v>
      </c>
      <c r="AQ3" s="50" t="s">
        <v>188</v>
      </c>
      <c r="AR3" s="50" t="s">
        <v>189</v>
      </c>
      <c r="AS3" s="50" t="s">
        <v>190</v>
      </c>
      <c r="AT3" s="50" t="s">
        <v>191</v>
      </c>
      <c r="AU3" s="50" t="s">
        <v>192</v>
      </c>
      <c r="AV3" s="50" t="s">
        <v>193</v>
      </c>
      <c r="AW3" s="50" t="s">
        <v>194</v>
      </c>
      <c r="AX3" s="50" t="s">
        <v>195</v>
      </c>
      <c r="AY3" s="50" t="s">
        <v>196</v>
      </c>
      <c r="AZ3" s="50" t="s">
        <v>197</v>
      </c>
      <c r="BA3" s="50" t="s">
        <v>198</v>
      </c>
      <c r="BB3" s="50" t="s">
        <v>199</v>
      </c>
      <c r="BC3" s="50" t="s">
        <v>200</v>
      </c>
      <c r="BD3" s="50" t="s">
        <v>201</v>
      </c>
      <c r="BE3" s="50" t="s">
        <v>202</v>
      </c>
      <c r="BF3" s="50" t="s">
        <v>203</v>
      </c>
      <c r="BG3" s="51" t="s">
        <v>204</v>
      </c>
      <c r="BH3" s="51" t="s">
        <v>205</v>
      </c>
      <c r="BI3" s="51" t="s">
        <v>206</v>
      </c>
      <c r="BJ3" s="51" t="s">
        <v>207</v>
      </c>
      <c r="BK3" s="51" t="s">
        <v>208</v>
      </c>
      <c r="BL3" s="51" t="s">
        <v>209</v>
      </c>
      <c r="BM3" s="51" t="s">
        <v>210</v>
      </c>
      <c r="BN3" s="51" t="s">
        <v>211</v>
      </c>
      <c r="BO3" s="51" t="s">
        <v>212</v>
      </c>
      <c r="BP3" s="51" t="s">
        <v>213</v>
      </c>
      <c r="BQ3" s="51" t="s">
        <v>214</v>
      </c>
      <c r="BR3" s="51" t="s">
        <v>215</v>
      </c>
      <c r="BS3" s="51" t="s">
        <v>216</v>
      </c>
    </row>
    <row r="4" spans="1:71" s="47" customFormat="1">
      <c r="A4" s="48">
        <f>+Usuarios!$H$11</f>
        <v>44608</v>
      </c>
      <c r="B4" s="49" t="str">
        <f>+Usuarios!$K$11</f>
        <v>Luz Dary Betancourt Marin</v>
      </c>
      <c r="C4" s="48">
        <f>+Usuarios!$O$11</f>
        <v>45706</v>
      </c>
      <c r="D4" s="48">
        <f>+Usuarios!$H$13</f>
        <v>45450</v>
      </c>
      <c r="E4" s="49" t="str">
        <f>+Usuarios!$K$13</f>
        <v>Alejandro Wigberto Beltran Martinez</v>
      </c>
      <c r="F4" s="48">
        <f>+Usuarios!$O$13</f>
        <v>45838</v>
      </c>
      <c r="G4" s="48">
        <f>+Usuarios!$H$15</f>
        <v>45754</v>
      </c>
      <c r="H4" s="49" t="str">
        <f>+Usuarios!$K$15</f>
        <v>Euripides Gonzalez Ordoñez</v>
      </c>
      <c r="I4" s="48">
        <f>+Usuarios!$O$15</f>
        <v>45471</v>
      </c>
      <c r="J4" s="48">
        <f>+Usuarios!$H$17</f>
        <v>45757</v>
      </c>
      <c r="K4" s="49" t="str">
        <f>+Usuarios!$K$17</f>
        <v>Claudia Marcela Rincon Montenegro</v>
      </c>
      <c r="L4" s="48">
        <f>+Usuarios!$O$17</f>
        <v>45805</v>
      </c>
      <c r="M4" s="48">
        <f>+Usuarios!$H$19</f>
        <v>45202</v>
      </c>
      <c r="N4" s="49" t="str">
        <f>+Usuarios!$K$19</f>
        <v>Lizette Sylvana Alfonso Sanchez</v>
      </c>
      <c r="O4" s="48">
        <f>+Usuarios!$O$19</f>
        <v>45777</v>
      </c>
      <c r="P4" s="76">
        <f>+Abogados!$G$9</f>
        <v>6</v>
      </c>
      <c r="Q4" s="76">
        <f>+Abogados!$J$9</f>
        <v>8</v>
      </c>
      <c r="R4" s="76">
        <f>+Abogados!$M$9</f>
        <v>1</v>
      </c>
      <c r="S4" s="76">
        <f>+Abogados!$P$9</f>
        <v>2</v>
      </c>
      <c r="T4" s="76">
        <f>+Abogados!$I$19</f>
        <v>8</v>
      </c>
      <c r="U4" s="76">
        <f>+Abogados!$I$21</f>
        <v>8</v>
      </c>
      <c r="V4" s="76">
        <f>+Abogados!I23</f>
        <v>8</v>
      </c>
      <c r="W4" s="76">
        <f>+Abogados!$P$19</f>
        <v>8</v>
      </c>
      <c r="X4" s="76">
        <f>+Abogados!$P$21</f>
        <v>0</v>
      </c>
      <c r="Y4" s="76">
        <f>+Abogados!$P$23</f>
        <v>0</v>
      </c>
      <c r="Z4" s="76">
        <f>+'Registro Casos'!$P$10</f>
        <v>29</v>
      </c>
      <c r="AA4" s="76">
        <f>+'Registro Casos'!$P$13</f>
        <v>7</v>
      </c>
      <c r="AB4" s="76">
        <f>+'Registro Casos'!$P$16</f>
        <v>5</v>
      </c>
      <c r="AC4" s="76">
        <f>+'Registro Casos'!$P$19</f>
        <v>2</v>
      </c>
      <c r="AD4" s="76">
        <f>+Judiciales!$L$12</f>
        <v>208</v>
      </c>
      <c r="AE4" s="76">
        <f>+Judiciales!$L$14</f>
        <v>208</v>
      </c>
      <c r="AF4" s="76">
        <f>+Judiciales!$L$16</f>
        <v>0</v>
      </c>
      <c r="AG4" s="76">
        <f>+Judiciales!$L$21</f>
        <v>14</v>
      </c>
      <c r="AH4" s="76">
        <f>+Judiciales!$L$23</f>
        <v>10</v>
      </c>
      <c r="AI4" s="76">
        <f>+Judiciales!$L$32</f>
        <v>10</v>
      </c>
      <c r="AJ4" s="76">
        <f>+Judiciales!$L$34</f>
        <v>9</v>
      </c>
      <c r="AK4" s="76">
        <f>+Judiciales!$L$36</f>
        <v>7</v>
      </c>
      <c r="AL4" s="76">
        <f>+Judiciales!$L$38</f>
        <v>7</v>
      </c>
      <c r="AM4" s="76">
        <f>+Judiciales!$L$40</f>
        <v>1</v>
      </c>
      <c r="AN4" s="76">
        <f>+Judiciales!$U$12</f>
        <v>0</v>
      </c>
      <c r="AO4" s="76">
        <f>+Judiciales!$U$14</f>
        <v>0</v>
      </c>
      <c r="AP4" s="76">
        <f>+Judiciales!$U$16</f>
        <v>0</v>
      </c>
      <c r="AQ4" s="76">
        <f>+Judiciales!$U$21</f>
        <v>208</v>
      </c>
      <c r="AR4" s="76">
        <f>+Judiciales!$U$23</f>
        <v>189</v>
      </c>
      <c r="AS4" s="76">
        <f>+Judiciales!$U$25</f>
        <v>10</v>
      </c>
      <c r="AT4" s="76">
        <f>+Judiciales!$U$27</f>
        <v>9</v>
      </c>
      <c r="AU4" s="76">
        <f>+Judiciales!$S$32</f>
        <v>160</v>
      </c>
      <c r="AV4" s="76">
        <f>+Judiciales!$T$32</f>
        <v>3</v>
      </c>
      <c r="AW4" s="76">
        <f>+Judiciales!$S$34</f>
        <v>19</v>
      </c>
      <c r="AX4" s="76">
        <f>+Judiciales!$T$34</f>
        <v>1</v>
      </c>
      <c r="AY4" s="76">
        <f>+Judiciales!$S$36</f>
        <v>9</v>
      </c>
      <c r="AZ4" s="76">
        <f>+Judiciales!$T$36</f>
        <v>2</v>
      </c>
      <c r="BA4" s="76">
        <f>+Judiciales!$S$38</f>
        <v>11</v>
      </c>
      <c r="BB4" s="76">
        <f>+Judiciales!$T$38</f>
        <v>4</v>
      </c>
      <c r="BC4" s="76">
        <f>+Arbitramentos!$L$11</f>
        <v>0</v>
      </c>
      <c r="BD4" s="76">
        <f>+Arbitramentos!$L$13</f>
        <v>0</v>
      </c>
      <c r="BE4" s="76">
        <f>+Arbitramentos!$U$11</f>
        <v>0</v>
      </c>
      <c r="BF4" s="76">
        <f>+Arbitramentos!$U$13</f>
        <v>0</v>
      </c>
      <c r="BG4" s="49" t="str">
        <f>+'Comité de conciliación'!$R$8</f>
        <v>SI</v>
      </c>
      <c r="BH4" s="49" t="str">
        <f>+'Comité de conciliación'!$R$10</f>
        <v>SI</v>
      </c>
      <c r="BI4" s="76">
        <f>+'Comité de conciliación'!$J$15</f>
        <v>0</v>
      </c>
      <c r="BJ4" s="76">
        <f>+'Comité de conciliación'!$L$15</f>
        <v>0</v>
      </c>
      <c r="BK4" s="76">
        <f>+'Comité de conciliación'!$J$16</f>
        <v>0</v>
      </c>
      <c r="BL4" s="76">
        <f>+'Comité de conciliación'!$L$16</f>
        <v>2</v>
      </c>
      <c r="BM4" s="76">
        <f>+'Comité de conciliación'!$J$17</f>
        <v>3</v>
      </c>
      <c r="BN4" s="76">
        <f>+'Comité de conciliación'!$L$17</f>
        <v>7</v>
      </c>
      <c r="BO4" s="76">
        <f>+'Comité de conciliación'!$J$20</f>
        <v>0</v>
      </c>
      <c r="BP4" s="76">
        <f>+'Comité de conciliación'!$J$21</f>
        <v>1</v>
      </c>
      <c r="BQ4" s="76">
        <f>+'Comité de conciliación'!$J$22</f>
        <v>3</v>
      </c>
      <c r="BR4" s="49" t="str">
        <f>+Pagos!$R$9</f>
        <v>SI</v>
      </c>
      <c r="BS4" s="76">
        <f>+Pagos!R11</f>
        <v>0</v>
      </c>
    </row>
  </sheetData>
  <mergeCells count="28">
    <mergeCell ref="A1:O1"/>
    <mergeCell ref="A2:C2"/>
    <mergeCell ref="D2:F2"/>
    <mergeCell ref="G2:I2"/>
    <mergeCell ref="J2:L2"/>
    <mergeCell ref="M2:O2"/>
    <mergeCell ref="P2:S2"/>
    <mergeCell ref="T2:V2"/>
    <mergeCell ref="W2:Y2"/>
    <mergeCell ref="P1:Y1"/>
    <mergeCell ref="Z2:AC2"/>
    <mergeCell ref="Z1:AC1"/>
    <mergeCell ref="BR1:BS1"/>
    <mergeCell ref="BR2:BS2"/>
    <mergeCell ref="AQ2:AT2"/>
    <mergeCell ref="AU2:BB2"/>
    <mergeCell ref="AD1:BB1"/>
    <mergeCell ref="BC1:BF1"/>
    <mergeCell ref="BC2:BD2"/>
    <mergeCell ref="BE2:BF2"/>
    <mergeCell ref="BG1:BQ1"/>
    <mergeCell ref="BG2:BH2"/>
    <mergeCell ref="BI2:BN2"/>
    <mergeCell ref="BO2:BQ2"/>
    <mergeCell ref="AD2:AF2"/>
    <mergeCell ref="AG2:AH2"/>
    <mergeCell ref="AI2:AM2"/>
    <mergeCell ref="AN2:AP2"/>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K426"/>
  <sheetViews>
    <sheetView showGridLines="0" workbookViewId="0">
      <selection activeCell="D13" sqref="D13"/>
    </sheetView>
  </sheetViews>
  <sheetFormatPr baseColWidth="10" defaultColWidth="11.42578125" defaultRowHeight="15"/>
  <cols>
    <col min="1" max="1" width="23.28515625" customWidth="1"/>
    <col min="2" max="2" width="29.85546875" bestFit="1" customWidth="1"/>
    <col min="3" max="3" width="11.85546875" bestFit="1" customWidth="1"/>
    <col min="5" max="5" width="88.7109375" customWidth="1"/>
  </cols>
  <sheetData>
    <row r="1" spans="1:11">
      <c r="A1" s="2" t="s">
        <v>217</v>
      </c>
      <c r="C1" s="2" t="s">
        <v>218</v>
      </c>
      <c r="D1" t="s">
        <v>219</v>
      </c>
      <c r="E1" s="2" t="s">
        <v>220</v>
      </c>
    </row>
    <row r="2" spans="1:11">
      <c r="A2" t="s">
        <v>221</v>
      </c>
      <c r="B2" t="str">
        <f>+Portada!I6</f>
        <v>I - 2025</v>
      </c>
      <c r="D2" t="s">
        <v>222</v>
      </c>
      <c r="E2" t="s">
        <v>223</v>
      </c>
      <c r="F2">
        <v>0</v>
      </c>
      <c r="H2" s="1" t="s">
        <v>224</v>
      </c>
      <c r="I2" t="s">
        <v>225</v>
      </c>
      <c r="J2">
        <v>2024</v>
      </c>
      <c r="K2" s="4" t="s">
        <v>226</v>
      </c>
    </row>
    <row r="3" spans="1:11">
      <c r="B3" t="str">
        <f>+VLOOKUP(B2,$H$2:$J$6,2,0)</f>
        <v>PRIMER</v>
      </c>
      <c r="E3" t="s">
        <v>227</v>
      </c>
      <c r="F3">
        <v>0</v>
      </c>
      <c r="H3" s="1" t="s">
        <v>1</v>
      </c>
      <c r="I3" t="s">
        <v>228</v>
      </c>
      <c r="J3">
        <v>2025</v>
      </c>
      <c r="K3" s="4" t="s">
        <v>229</v>
      </c>
    </row>
    <row r="4" spans="1:11">
      <c r="B4">
        <f>+VLOOKUP(B2,$H$2:$J$6,3,0)</f>
        <v>2025</v>
      </c>
      <c r="E4" t="s">
        <v>230</v>
      </c>
      <c r="F4">
        <v>0</v>
      </c>
      <c r="H4" s="1" t="s">
        <v>2</v>
      </c>
      <c r="I4" t="s">
        <v>225</v>
      </c>
      <c r="J4">
        <v>2025</v>
      </c>
      <c r="K4" s="4" t="s">
        <v>226</v>
      </c>
    </row>
    <row r="5" spans="1:11">
      <c r="B5" s="5" t="str">
        <f>+VLOOKUP(B2,$H$2:$K$6,4,0)</f>
        <v xml:space="preserve">30 DE JUNIO </v>
      </c>
      <c r="E5" t="s">
        <v>231</v>
      </c>
      <c r="F5">
        <v>0</v>
      </c>
      <c r="H5" s="1" t="s">
        <v>5</v>
      </c>
      <c r="I5" t="s">
        <v>228</v>
      </c>
      <c r="J5">
        <v>2026</v>
      </c>
      <c r="K5" s="4" t="s">
        <v>229</v>
      </c>
    </row>
    <row r="6" spans="1:11">
      <c r="E6" t="s">
        <v>232</v>
      </c>
      <c r="F6">
        <v>0</v>
      </c>
      <c r="H6" s="1" t="s">
        <v>6</v>
      </c>
      <c r="I6" t="s">
        <v>225</v>
      </c>
      <c r="J6">
        <v>2026</v>
      </c>
      <c r="K6" s="4" t="s">
        <v>226</v>
      </c>
    </row>
    <row r="7" spans="1:11">
      <c r="A7" s="251" t="s">
        <v>233</v>
      </c>
      <c r="B7" s="251"/>
      <c r="C7" s="251"/>
      <c r="E7" t="s">
        <v>234</v>
      </c>
      <c r="F7">
        <v>0</v>
      </c>
      <c r="H7" s="1"/>
      <c r="K7" s="4"/>
    </row>
    <row r="8" spans="1:11" ht="15.75">
      <c r="A8" s="252">
        <v>2025</v>
      </c>
      <c r="B8" s="252"/>
      <c r="C8" s="252"/>
      <c r="E8" t="s">
        <v>235</v>
      </c>
      <c r="F8">
        <v>0</v>
      </c>
    </row>
    <row r="9" spans="1:11">
      <c r="E9" t="s">
        <v>236</v>
      </c>
      <c r="F9">
        <v>0</v>
      </c>
      <c r="H9" s="4">
        <v>40179</v>
      </c>
      <c r="I9">
        <v>0</v>
      </c>
    </row>
    <row r="10" spans="1:11">
      <c r="E10" t="s">
        <v>237</v>
      </c>
      <c r="F10">
        <v>0</v>
      </c>
      <c r="H10" s="4">
        <v>43831</v>
      </c>
      <c r="I10">
        <v>1</v>
      </c>
    </row>
    <row r="11" spans="1:11">
      <c r="E11" t="s">
        <v>238</v>
      </c>
      <c r="F11">
        <v>0</v>
      </c>
      <c r="H11" s="4">
        <v>45292</v>
      </c>
      <c r="I11">
        <v>2</v>
      </c>
    </row>
    <row r="12" spans="1:11">
      <c r="A12" s="2" t="s">
        <v>239</v>
      </c>
      <c r="C12" s="2" t="s">
        <v>218</v>
      </c>
      <c r="D12" t="s">
        <v>92</v>
      </c>
      <c r="E12" t="s">
        <v>240</v>
      </c>
      <c r="F12">
        <v>0</v>
      </c>
      <c r="H12" s="4"/>
    </row>
    <row r="13" spans="1:11">
      <c r="A13" t="s">
        <v>241</v>
      </c>
      <c r="B13" t="str">
        <f>Pagos!R9</f>
        <v>SI</v>
      </c>
      <c r="D13" t="s">
        <v>242</v>
      </c>
      <c r="E13" t="s">
        <v>243</v>
      </c>
      <c r="F13">
        <v>0</v>
      </c>
    </row>
    <row r="14" spans="1:11">
      <c r="E14" t="s">
        <v>244</v>
      </c>
      <c r="F14">
        <v>0</v>
      </c>
    </row>
    <row r="15" spans="1:11">
      <c r="E15" t="s">
        <v>245</v>
      </c>
      <c r="F15">
        <v>0</v>
      </c>
      <c r="H15" s="4"/>
    </row>
    <row r="16" spans="1:11">
      <c r="E16" t="s">
        <v>246</v>
      </c>
      <c r="F16">
        <v>0</v>
      </c>
    </row>
    <row r="17" spans="5:6">
      <c r="E17" t="s">
        <v>247</v>
      </c>
      <c r="F17">
        <v>0</v>
      </c>
    </row>
    <row r="18" spans="5:6">
      <c r="E18" t="s">
        <v>248</v>
      </c>
      <c r="F18">
        <v>0</v>
      </c>
    </row>
    <row r="19" spans="5:6">
      <c r="E19" t="s">
        <v>249</v>
      </c>
      <c r="F19">
        <v>0</v>
      </c>
    </row>
    <row r="20" spans="5:6">
      <c r="E20" t="s">
        <v>250</v>
      </c>
      <c r="F20">
        <v>0</v>
      </c>
    </row>
    <row r="21" spans="5:6">
      <c r="E21" t="s">
        <v>251</v>
      </c>
      <c r="F21">
        <v>0</v>
      </c>
    </row>
    <row r="22" spans="5:6">
      <c r="E22" t="s">
        <v>252</v>
      </c>
      <c r="F22">
        <v>0</v>
      </c>
    </row>
    <row r="23" spans="5:6">
      <c r="E23" t="s">
        <v>253</v>
      </c>
      <c r="F23">
        <v>0</v>
      </c>
    </row>
    <row r="24" spans="5:6">
      <c r="E24" t="s">
        <v>254</v>
      </c>
      <c r="F24">
        <v>0</v>
      </c>
    </row>
    <row r="25" spans="5:6">
      <c r="E25" t="s">
        <v>255</v>
      </c>
      <c r="F25">
        <v>0</v>
      </c>
    </row>
    <row r="26" spans="5:6">
      <c r="E26" t="s">
        <v>256</v>
      </c>
      <c r="F26">
        <v>0</v>
      </c>
    </row>
    <row r="27" spans="5:6">
      <c r="E27" t="s">
        <v>257</v>
      </c>
      <c r="F27">
        <v>0</v>
      </c>
    </row>
    <row r="28" spans="5:6">
      <c r="E28" t="s">
        <v>258</v>
      </c>
      <c r="F28">
        <v>0</v>
      </c>
    </row>
    <row r="29" spans="5:6">
      <c r="E29" t="s">
        <v>259</v>
      </c>
      <c r="F29">
        <v>0</v>
      </c>
    </row>
    <row r="30" spans="5:6">
      <c r="E30" t="s">
        <v>260</v>
      </c>
      <c r="F30">
        <v>0</v>
      </c>
    </row>
    <row r="31" spans="5:6">
      <c r="E31" t="s">
        <v>261</v>
      </c>
      <c r="F31">
        <v>0</v>
      </c>
    </row>
    <row r="32" spans="5:6">
      <c r="E32" t="s">
        <v>262</v>
      </c>
      <c r="F32">
        <v>0</v>
      </c>
    </row>
    <row r="33" spans="5:6">
      <c r="E33" t="s">
        <v>263</v>
      </c>
      <c r="F33">
        <v>0</v>
      </c>
    </row>
    <row r="34" spans="5:6">
      <c r="E34" t="s">
        <v>264</v>
      </c>
      <c r="F34">
        <v>0</v>
      </c>
    </row>
    <row r="35" spans="5:6">
      <c r="E35" t="s">
        <v>265</v>
      </c>
      <c r="F35">
        <v>0</v>
      </c>
    </row>
    <row r="36" spans="5:6">
      <c r="E36" t="s">
        <v>266</v>
      </c>
      <c r="F36">
        <v>0</v>
      </c>
    </row>
    <row r="37" spans="5:6">
      <c r="E37" t="s">
        <v>267</v>
      </c>
      <c r="F37">
        <v>0</v>
      </c>
    </row>
    <row r="38" spans="5:6">
      <c r="E38" t="s">
        <v>268</v>
      </c>
      <c r="F38">
        <v>0</v>
      </c>
    </row>
    <row r="39" spans="5:6">
      <c r="E39" t="s">
        <v>269</v>
      </c>
      <c r="F39">
        <v>0</v>
      </c>
    </row>
    <row r="40" spans="5:6">
      <c r="E40" t="s">
        <v>270</v>
      </c>
      <c r="F40">
        <v>0</v>
      </c>
    </row>
    <row r="41" spans="5:6">
      <c r="E41" t="s">
        <v>271</v>
      </c>
      <c r="F41">
        <v>0</v>
      </c>
    </row>
    <row r="42" spans="5:6">
      <c r="E42" t="s">
        <v>272</v>
      </c>
      <c r="F42">
        <v>0</v>
      </c>
    </row>
    <row r="43" spans="5:6">
      <c r="E43" t="s">
        <v>273</v>
      </c>
      <c r="F43">
        <v>0</v>
      </c>
    </row>
    <row r="44" spans="5:6">
      <c r="E44" t="s">
        <v>274</v>
      </c>
      <c r="F44">
        <v>0</v>
      </c>
    </row>
    <row r="45" spans="5:6">
      <c r="E45" t="s">
        <v>275</v>
      </c>
      <c r="F45">
        <v>0</v>
      </c>
    </row>
    <row r="46" spans="5:6">
      <c r="E46" t="s">
        <v>276</v>
      </c>
      <c r="F46">
        <v>0</v>
      </c>
    </row>
    <row r="47" spans="5:6">
      <c r="E47" t="s">
        <v>277</v>
      </c>
      <c r="F47">
        <v>0</v>
      </c>
    </row>
    <row r="48" spans="5:6">
      <c r="E48" t="s">
        <v>278</v>
      </c>
      <c r="F48">
        <v>0</v>
      </c>
    </row>
    <row r="49" spans="5:6">
      <c r="E49" t="s">
        <v>279</v>
      </c>
      <c r="F49">
        <v>0</v>
      </c>
    </row>
    <row r="50" spans="5:6">
      <c r="E50" t="s">
        <v>280</v>
      </c>
      <c r="F50">
        <v>0</v>
      </c>
    </row>
    <row r="51" spans="5:6">
      <c r="E51" t="s">
        <v>281</v>
      </c>
      <c r="F51">
        <v>0</v>
      </c>
    </row>
    <row r="52" spans="5:6">
      <c r="E52" t="s">
        <v>282</v>
      </c>
      <c r="F52">
        <v>0</v>
      </c>
    </row>
    <row r="53" spans="5:6">
      <c r="E53" t="s">
        <v>283</v>
      </c>
      <c r="F53">
        <v>0</v>
      </c>
    </row>
    <row r="54" spans="5:6">
      <c r="E54" t="s">
        <v>284</v>
      </c>
      <c r="F54">
        <v>0</v>
      </c>
    </row>
    <row r="55" spans="5:6">
      <c r="E55" t="s">
        <v>285</v>
      </c>
      <c r="F55">
        <v>0</v>
      </c>
    </row>
    <row r="56" spans="5:6">
      <c r="E56" t="s">
        <v>286</v>
      </c>
      <c r="F56">
        <v>0</v>
      </c>
    </row>
    <row r="57" spans="5:6">
      <c r="E57" t="s">
        <v>287</v>
      </c>
      <c r="F57">
        <v>0</v>
      </c>
    </row>
    <row r="58" spans="5:6">
      <c r="E58" t="s">
        <v>288</v>
      </c>
      <c r="F58">
        <v>0</v>
      </c>
    </row>
    <row r="59" spans="5:6">
      <c r="E59" t="s">
        <v>289</v>
      </c>
      <c r="F59">
        <v>0</v>
      </c>
    </row>
    <row r="60" spans="5:6">
      <c r="E60" t="s">
        <v>290</v>
      </c>
      <c r="F60">
        <v>0</v>
      </c>
    </row>
    <row r="61" spans="5:6">
      <c r="E61" t="s">
        <v>291</v>
      </c>
      <c r="F61">
        <v>0</v>
      </c>
    </row>
    <row r="62" spans="5:6">
      <c r="E62" t="s">
        <v>292</v>
      </c>
      <c r="F62">
        <v>0</v>
      </c>
    </row>
    <row r="63" spans="5:6">
      <c r="E63" t="s">
        <v>293</v>
      </c>
      <c r="F63">
        <v>0</v>
      </c>
    </row>
    <row r="64" spans="5:6">
      <c r="E64" t="s">
        <v>294</v>
      </c>
      <c r="F64">
        <v>0</v>
      </c>
    </row>
    <row r="65" spans="5:6">
      <c r="E65" t="s">
        <v>295</v>
      </c>
      <c r="F65">
        <v>0</v>
      </c>
    </row>
    <row r="66" spans="5:6">
      <c r="E66" t="s">
        <v>296</v>
      </c>
      <c r="F66">
        <v>0</v>
      </c>
    </row>
    <row r="67" spans="5:6">
      <c r="E67" t="s">
        <v>297</v>
      </c>
      <c r="F67">
        <v>0</v>
      </c>
    </row>
    <row r="68" spans="5:6">
      <c r="E68" t="s">
        <v>298</v>
      </c>
      <c r="F68">
        <v>0</v>
      </c>
    </row>
    <row r="69" spans="5:6">
      <c r="E69" t="s">
        <v>299</v>
      </c>
      <c r="F69">
        <v>0</v>
      </c>
    </row>
    <row r="70" spans="5:6">
      <c r="E70" t="s">
        <v>300</v>
      </c>
      <c r="F70">
        <v>0</v>
      </c>
    </row>
    <row r="71" spans="5:6">
      <c r="E71" t="s">
        <v>301</v>
      </c>
      <c r="F71">
        <v>0</v>
      </c>
    </row>
    <row r="72" spans="5:6">
      <c r="E72" t="s">
        <v>302</v>
      </c>
      <c r="F72">
        <v>0</v>
      </c>
    </row>
    <row r="73" spans="5:6">
      <c r="E73" t="s">
        <v>303</v>
      </c>
      <c r="F73">
        <v>0</v>
      </c>
    </row>
    <row r="74" spans="5:6">
      <c r="E74" t="s">
        <v>304</v>
      </c>
      <c r="F74">
        <v>0</v>
      </c>
    </row>
    <row r="75" spans="5:6">
      <c r="E75" t="s">
        <v>305</v>
      </c>
      <c r="F75">
        <v>0</v>
      </c>
    </row>
    <row r="76" spans="5:6">
      <c r="E76" t="s">
        <v>306</v>
      </c>
      <c r="F76">
        <v>0</v>
      </c>
    </row>
    <row r="77" spans="5:6">
      <c r="E77" t="s">
        <v>307</v>
      </c>
      <c r="F77">
        <v>0</v>
      </c>
    </row>
    <row r="78" spans="5:6">
      <c r="E78" t="s">
        <v>308</v>
      </c>
      <c r="F78">
        <v>0</v>
      </c>
    </row>
    <row r="79" spans="5:6">
      <c r="E79" t="s">
        <v>309</v>
      </c>
      <c r="F79">
        <v>0</v>
      </c>
    </row>
    <row r="80" spans="5:6">
      <c r="E80" t="s">
        <v>310</v>
      </c>
      <c r="F80">
        <v>0</v>
      </c>
    </row>
    <row r="81" spans="5:6">
      <c r="E81" t="s">
        <v>311</v>
      </c>
      <c r="F81">
        <v>0</v>
      </c>
    </row>
    <row r="82" spans="5:6">
      <c r="E82" t="s">
        <v>312</v>
      </c>
      <c r="F82">
        <v>0</v>
      </c>
    </row>
    <row r="83" spans="5:6">
      <c r="E83" t="s">
        <v>313</v>
      </c>
      <c r="F83">
        <v>0</v>
      </c>
    </row>
    <row r="84" spans="5:6">
      <c r="E84" t="s">
        <v>314</v>
      </c>
      <c r="F84">
        <v>0</v>
      </c>
    </row>
    <row r="85" spans="5:6">
      <c r="E85" t="s">
        <v>315</v>
      </c>
      <c r="F85">
        <v>0</v>
      </c>
    </row>
    <row r="86" spans="5:6">
      <c r="E86" t="s">
        <v>316</v>
      </c>
      <c r="F86">
        <v>0</v>
      </c>
    </row>
    <row r="87" spans="5:6">
      <c r="E87" t="s">
        <v>317</v>
      </c>
      <c r="F87">
        <v>0</v>
      </c>
    </row>
    <row r="88" spans="5:6">
      <c r="E88" t="s">
        <v>318</v>
      </c>
      <c r="F88">
        <v>0</v>
      </c>
    </row>
    <row r="89" spans="5:6">
      <c r="E89" t="s">
        <v>319</v>
      </c>
      <c r="F89">
        <v>0</v>
      </c>
    </row>
    <row r="90" spans="5:6">
      <c r="E90" t="s">
        <v>320</v>
      </c>
      <c r="F90">
        <v>0</v>
      </c>
    </row>
    <row r="91" spans="5:6">
      <c r="E91" t="s">
        <v>321</v>
      </c>
      <c r="F91">
        <v>0</v>
      </c>
    </row>
    <row r="92" spans="5:6">
      <c r="E92" t="s">
        <v>322</v>
      </c>
      <c r="F92">
        <v>0</v>
      </c>
    </row>
    <row r="93" spans="5:6">
      <c r="E93" t="s">
        <v>323</v>
      </c>
      <c r="F93">
        <v>0</v>
      </c>
    </row>
    <row r="94" spans="5:6">
      <c r="E94" t="s">
        <v>324</v>
      </c>
      <c r="F94">
        <v>0</v>
      </c>
    </row>
    <row r="95" spans="5:6">
      <c r="E95" t="s">
        <v>325</v>
      </c>
      <c r="F95">
        <v>0</v>
      </c>
    </row>
    <row r="96" spans="5:6">
      <c r="E96" t="s">
        <v>326</v>
      </c>
      <c r="F96">
        <v>0</v>
      </c>
    </row>
    <row r="97" spans="5:6">
      <c r="E97" t="s">
        <v>327</v>
      </c>
      <c r="F97">
        <v>0</v>
      </c>
    </row>
    <row r="98" spans="5:6">
      <c r="E98" t="s">
        <v>328</v>
      </c>
      <c r="F98">
        <v>0</v>
      </c>
    </row>
    <row r="99" spans="5:6">
      <c r="E99" t="s">
        <v>329</v>
      </c>
      <c r="F99">
        <v>0</v>
      </c>
    </row>
    <row r="100" spans="5:6">
      <c r="E100" t="s">
        <v>330</v>
      </c>
      <c r="F100">
        <v>0</v>
      </c>
    </row>
    <row r="101" spans="5:6">
      <c r="E101" t="s">
        <v>331</v>
      </c>
      <c r="F101">
        <v>0</v>
      </c>
    </row>
    <row r="102" spans="5:6">
      <c r="E102" t="s">
        <v>332</v>
      </c>
      <c r="F102">
        <v>0</v>
      </c>
    </row>
    <row r="103" spans="5:6">
      <c r="E103" t="s">
        <v>333</v>
      </c>
      <c r="F103">
        <v>0</v>
      </c>
    </row>
    <row r="104" spans="5:6">
      <c r="E104" t="s">
        <v>334</v>
      </c>
      <c r="F104">
        <v>0</v>
      </c>
    </row>
    <row r="105" spans="5:6">
      <c r="E105" t="s">
        <v>335</v>
      </c>
      <c r="F105">
        <v>0</v>
      </c>
    </row>
    <row r="106" spans="5:6">
      <c r="E106" t="s">
        <v>336</v>
      </c>
      <c r="F106">
        <v>0</v>
      </c>
    </row>
    <row r="107" spans="5:6">
      <c r="E107" t="s">
        <v>337</v>
      </c>
      <c r="F107">
        <v>0</v>
      </c>
    </row>
    <row r="108" spans="5:6">
      <c r="E108" t="s">
        <v>338</v>
      </c>
      <c r="F108">
        <v>0</v>
      </c>
    </row>
    <row r="109" spans="5:6">
      <c r="E109" t="s">
        <v>339</v>
      </c>
      <c r="F109">
        <v>0</v>
      </c>
    </row>
    <row r="110" spans="5:6">
      <c r="E110" t="s">
        <v>340</v>
      </c>
      <c r="F110">
        <v>2</v>
      </c>
    </row>
    <row r="111" spans="5:6">
      <c r="E111" t="s">
        <v>341</v>
      </c>
      <c r="F111">
        <v>0</v>
      </c>
    </row>
    <row r="112" spans="5:6">
      <c r="E112" t="s">
        <v>342</v>
      </c>
      <c r="F112">
        <v>2</v>
      </c>
    </row>
    <row r="113" spans="5:6">
      <c r="E113" t="s">
        <v>343</v>
      </c>
      <c r="F113">
        <v>2</v>
      </c>
    </row>
    <row r="114" spans="5:6">
      <c r="E114" t="s">
        <v>344</v>
      </c>
      <c r="F114">
        <v>0</v>
      </c>
    </row>
    <row r="115" spans="5:6">
      <c r="E115" t="s">
        <v>345</v>
      </c>
      <c r="F115">
        <v>0</v>
      </c>
    </row>
    <row r="116" spans="5:6">
      <c r="E116" t="s">
        <v>346</v>
      </c>
      <c r="F116">
        <v>0</v>
      </c>
    </row>
    <row r="117" spans="5:6">
      <c r="E117" t="s">
        <v>347</v>
      </c>
      <c r="F117">
        <v>0</v>
      </c>
    </row>
    <row r="118" spans="5:6">
      <c r="E118" t="s">
        <v>348</v>
      </c>
      <c r="F118">
        <v>0</v>
      </c>
    </row>
    <row r="119" spans="5:6">
      <c r="E119" t="s">
        <v>349</v>
      </c>
      <c r="F119">
        <v>0</v>
      </c>
    </row>
    <row r="120" spans="5:6">
      <c r="E120" t="s">
        <v>350</v>
      </c>
      <c r="F120">
        <v>0</v>
      </c>
    </row>
    <row r="121" spans="5:6">
      <c r="E121" t="s">
        <v>351</v>
      </c>
      <c r="F121">
        <v>0</v>
      </c>
    </row>
    <row r="122" spans="5:6">
      <c r="E122" t="s">
        <v>352</v>
      </c>
      <c r="F122">
        <v>0</v>
      </c>
    </row>
    <row r="123" spans="5:6">
      <c r="E123" t="s">
        <v>353</v>
      </c>
      <c r="F123">
        <v>0</v>
      </c>
    </row>
    <row r="124" spans="5:6">
      <c r="E124" t="s">
        <v>354</v>
      </c>
      <c r="F124">
        <v>0</v>
      </c>
    </row>
    <row r="125" spans="5:6">
      <c r="E125" t="s">
        <v>355</v>
      </c>
      <c r="F125">
        <v>0</v>
      </c>
    </row>
    <row r="126" spans="5:6">
      <c r="E126" t="s">
        <v>356</v>
      </c>
      <c r="F126">
        <v>0</v>
      </c>
    </row>
    <row r="127" spans="5:6">
      <c r="E127" t="s">
        <v>357</v>
      </c>
      <c r="F127">
        <v>0</v>
      </c>
    </row>
    <row r="128" spans="5:6">
      <c r="E128" t="s">
        <v>358</v>
      </c>
      <c r="F128">
        <v>0</v>
      </c>
    </row>
    <row r="129" spans="5:6">
      <c r="E129" t="s">
        <v>359</v>
      </c>
      <c r="F129">
        <v>0</v>
      </c>
    </row>
    <row r="130" spans="5:6">
      <c r="E130" t="s">
        <v>360</v>
      </c>
      <c r="F130">
        <v>0</v>
      </c>
    </row>
    <row r="131" spans="5:6">
      <c r="E131" t="s">
        <v>361</v>
      </c>
      <c r="F131">
        <v>0</v>
      </c>
    </row>
    <row r="132" spans="5:6">
      <c r="E132" t="s">
        <v>362</v>
      </c>
      <c r="F132">
        <v>0</v>
      </c>
    </row>
    <row r="133" spans="5:6">
      <c r="E133" t="s">
        <v>363</v>
      </c>
      <c r="F133">
        <v>0</v>
      </c>
    </row>
    <row r="134" spans="5:6">
      <c r="E134" t="s">
        <v>364</v>
      </c>
      <c r="F134">
        <v>0</v>
      </c>
    </row>
    <row r="135" spans="5:6">
      <c r="E135" t="s">
        <v>365</v>
      </c>
      <c r="F135">
        <v>0</v>
      </c>
    </row>
    <row r="136" spans="5:6">
      <c r="E136" t="s">
        <v>366</v>
      </c>
      <c r="F136">
        <v>0</v>
      </c>
    </row>
    <row r="137" spans="5:6">
      <c r="E137" t="s">
        <v>367</v>
      </c>
      <c r="F137">
        <v>0</v>
      </c>
    </row>
    <row r="138" spans="5:6">
      <c r="E138" t="s">
        <v>368</v>
      </c>
      <c r="F138">
        <v>0</v>
      </c>
    </row>
    <row r="139" spans="5:6">
      <c r="E139" t="s">
        <v>369</v>
      </c>
      <c r="F139">
        <v>0</v>
      </c>
    </row>
    <row r="140" spans="5:6">
      <c r="E140" t="s">
        <v>370</v>
      </c>
      <c r="F140">
        <v>0</v>
      </c>
    </row>
    <row r="141" spans="5:6">
      <c r="E141" t="s">
        <v>371</v>
      </c>
      <c r="F141">
        <v>0</v>
      </c>
    </row>
    <row r="142" spans="5:6">
      <c r="E142" t="s">
        <v>372</v>
      </c>
      <c r="F142">
        <v>0</v>
      </c>
    </row>
    <row r="143" spans="5:6">
      <c r="E143" t="s">
        <v>373</v>
      </c>
      <c r="F143">
        <v>0</v>
      </c>
    </row>
    <row r="144" spans="5:6">
      <c r="E144" t="s">
        <v>374</v>
      </c>
      <c r="F144">
        <v>0</v>
      </c>
    </row>
    <row r="145" spans="5:6">
      <c r="E145" t="s">
        <v>375</v>
      </c>
      <c r="F145">
        <v>0</v>
      </c>
    </row>
    <row r="146" spans="5:6">
      <c r="E146" t="s">
        <v>376</v>
      </c>
      <c r="F146">
        <v>0</v>
      </c>
    </row>
    <row r="147" spans="5:6">
      <c r="E147" t="s">
        <v>377</v>
      </c>
      <c r="F147">
        <v>0</v>
      </c>
    </row>
    <row r="148" spans="5:6">
      <c r="E148" t="s">
        <v>378</v>
      </c>
      <c r="F148">
        <v>0</v>
      </c>
    </row>
    <row r="149" spans="5:6">
      <c r="E149" t="s">
        <v>379</v>
      </c>
      <c r="F149">
        <v>0</v>
      </c>
    </row>
    <row r="150" spans="5:6">
      <c r="E150" t="s">
        <v>380</v>
      </c>
      <c r="F150">
        <v>0</v>
      </c>
    </row>
    <row r="151" spans="5:6">
      <c r="E151" t="s">
        <v>381</v>
      </c>
      <c r="F151">
        <v>0</v>
      </c>
    </row>
    <row r="152" spans="5:6">
      <c r="E152" t="s">
        <v>382</v>
      </c>
      <c r="F152">
        <v>0</v>
      </c>
    </row>
    <row r="153" spans="5:6">
      <c r="E153" t="s">
        <v>383</v>
      </c>
      <c r="F153">
        <v>0</v>
      </c>
    </row>
    <row r="154" spans="5:6">
      <c r="E154" t="s">
        <v>384</v>
      </c>
      <c r="F154">
        <v>0</v>
      </c>
    </row>
    <row r="155" spans="5:6">
      <c r="E155" t="s">
        <v>385</v>
      </c>
      <c r="F155">
        <v>0</v>
      </c>
    </row>
    <row r="156" spans="5:6">
      <c r="E156" t="s">
        <v>386</v>
      </c>
      <c r="F156">
        <v>0</v>
      </c>
    </row>
    <row r="157" spans="5:6">
      <c r="E157" t="s">
        <v>387</v>
      </c>
      <c r="F157">
        <v>0</v>
      </c>
    </row>
    <row r="158" spans="5:6">
      <c r="E158" t="s">
        <v>388</v>
      </c>
      <c r="F158">
        <v>0</v>
      </c>
    </row>
    <row r="159" spans="5:6">
      <c r="E159" t="s">
        <v>389</v>
      </c>
      <c r="F159">
        <v>0</v>
      </c>
    </row>
    <row r="160" spans="5:6">
      <c r="E160" t="s">
        <v>390</v>
      </c>
      <c r="F160">
        <v>0</v>
      </c>
    </row>
    <row r="161" spans="5:6">
      <c r="E161" t="s">
        <v>391</v>
      </c>
      <c r="F161">
        <v>0</v>
      </c>
    </row>
    <row r="162" spans="5:6">
      <c r="E162" t="s">
        <v>392</v>
      </c>
      <c r="F162">
        <v>0</v>
      </c>
    </row>
    <row r="163" spans="5:6">
      <c r="E163" t="s">
        <v>393</v>
      </c>
      <c r="F163">
        <v>0</v>
      </c>
    </row>
    <row r="164" spans="5:6">
      <c r="E164" t="s">
        <v>394</v>
      </c>
      <c r="F164">
        <v>0</v>
      </c>
    </row>
    <row r="165" spans="5:6">
      <c r="E165" t="s">
        <v>395</v>
      </c>
      <c r="F165">
        <v>0</v>
      </c>
    </row>
    <row r="166" spans="5:6">
      <c r="E166" t="s">
        <v>396</v>
      </c>
      <c r="F166">
        <v>0</v>
      </c>
    </row>
    <row r="167" spans="5:6">
      <c r="E167" t="s">
        <v>397</v>
      </c>
      <c r="F167">
        <v>0</v>
      </c>
    </row>
    <row r="168" spans="5:6">
      <c r="E168" t="s">
        <v>398</v>
      </c>
      <c r="F168">
        <v>0</v>
      </c>
    </row>
    <row r="169" spans="5:6">
      <c r="E169" t="s">
        <v>399</v>
      </c>
      <c r="F169">
        <v>0</v>
      </c>
    </row>
    <row r="170" spans="5:6">
      <c r="E170" t="s">
        <v>400</v>
      </c>
      <c r="F170">
        <v>0</v>
      </c>
    </row>
    <row r="171" spans="5:6">
      <c r="E171" t="s">
        <v>401</v>
      </c>
      <c r="F171">
        <v>0</v>
      </c>
    </row>
    <row r="172" spans="5:6">
      <c r="E172" t="s">
        <v>402</v>
      </c>
      <c r="F172">
        <v>0</v>
      </c>
    </row>
    <row r="173" spans="5:6">
      <c r="E173" t="s">
        <v>403</v>
      </c>
      <c r="F173">
        <v>0</v>
      </c>
    </row>
    <row r="174" spans="5:6">
      <c r="E174" t="s">
        <v>404</v>
      </c>
      <c r="F174">
        <v>0</v>
      </c>
    </row>
    <row r="175" spans="5:6">
      <c r="E175" t="s">
        <v>405</v>
      </c>
      <c r="F175">
        <v>0</v>
      </c>
    </row>
    <row r="176" spans="5:6">
      <c r="E176" t="s">
        <v>406</v>
      </c>
      <c r="F176">
        <v>0</v>
      </c>
    </row>
    <row r="177" spans="5:6">
      <c r="E177" t="s">
        <v>407</v>
      </c>
      <c r="F177">
        <v>0</v>
      </c>
    </row>
    <row r="178" spans="5:6">
      <c r="E178" t="s">
        <v>408</v>
      </c>
      <c r="F178">
        <v>0</v>
      </c>
    </row>
    <row r="179" spans="5:6">
      <c r="E179" t="s">
        <v>409</v>
      </c>
      <c r="F179">
        <v>0</v>
      </c>
    </row>
    <row r="180" spans="5:6">
      <c r="E180" t="s">
        <v>410</v>
      </c>
      <c r="F180">
        <v>0</v>
      </c>
    </row>
    <row r="181" spans="5:6">
      <c r="E181" t="s">
        <v>411</v>
      </c>
      <c r="F181">
        <v>0</v>
      </c>
    </row>
    <row r="182" spans="5:6">
      <c r="E182" t="s">
        <v>412</v>
      </c>
      <c r="F182">
        <v>0</v>
      </c>
    </row>
    <row r="183" spans="5:6">
      <c r="E183" t="s">
        <v>413</v>
      </c>
      <c r="F183">
        <v>0</v>
      </c>
    </row>
    <row r="184" spans="5:6">
      <c r="E184" t="s">
        <v>414</v>
      </c>
      <c r="F184">
        <v>0</v>
      </c>
    </row>
    <row r="185" spans="5:6">
      <c r="E185" t="s">
        <v>415</v>
      </c>
      <c r="F185">
        <v>0</v>
      </c>
    </row>
    <row r="186" spans="5:6">
      <c r="E186" t="s">
        <v>416</v>
      </c>
      <c r="F186">
        <v>0</v>
      </c>
    </row>
    <row r="187" spans="5:6">
      <c r="E187" t="s">
        <v>417</v>
      </c>
      <c r="F187">
        <v>0</v>
      </c>
    </row>
    <row r="188" spans="5:6">
      <c r="E188" t="s">
        <v>418</v>
      </c>
      <c r="F188">
        <v>0</v>
      </c>
    </row>
    <row r="189" spans="5:6">
      <c r="E189" t="s">
        <v>419</v>
      </c>
      <c r="F189">
        <v>0</v>
      </c>
    </row>
    <row r="190" spans="5:6">
      <c r="E190" t="s">
        <v>420</v>
      </c>
      <c r="F190">
        <v>0</v>
      </c>
    </row>
    <row r="191" spans="5:6">
      <c r="E191" t="s">
        <v>421</v>
      </c>
      <c r="F191">
        <v>0</v>
      </c>
    </row>
    <row r="192" spans="5:6">
      <c r="E192" t="s">
        <v>422</v>
      </c>
      <c r="F192">
        <v>0</v>
      </c>
    </row>
    <row r="193" spans="5:6">
      <c r="E193" t="s">
        <v>423</v>
      </c>
      <c r="F193">
        <v>0</v>
      </c>
    </row>
    <row r="194" spans="5:6">
      <c r="E194" t="s">
        <v>424</v>
      </c>
      <c r="F194">
        <v>0</v>
      </c>
    </row>
    <row r="195" spans="5:6">
      <c r="E195" t="s">
        <v>425</v>
      </c>
      <c r="F195">
        <v>0</v>
      </c>
    </row>
    <row r="196" spans="5:6">
      <c r="E196" t="s">
        <v>426</v>
      </c>
      <c r="F196">
        <v>0</v>
      </c>
    </row>
    <row r="197" spans="5:6">
      <c r="E197" t="s">
        <v>427</v>
      </c>
      <c r="F197">
        <v>0</v>
      </c>
    </row>
    <row r="198" spans="5:6">
      <c r="E198" t="s">
        <v>428</v>
      </c>
      <c r="F198">
        <v>0</v>
      </c>
    </row>
    <row r="199" spans="5:6">
      <c r="E199" t="s">
        <v>429</v>
      </c>
      <c r="F199">
        <v>0</v>
      </c>
    </row>
    <row r="200" spans="5:6">
      <c r="E200" t="s">
        <v>430</v>
      </c>
      <c r="F200">
        <v>0</v>
      </c>
    </row>
    <row r="201" spans="5:6">
      <c r="E201" t="s">
        <v>431</v>
      </c>
      <c r="F201">
        <v>0</v>
      </c>
    </row>
    <row r="202" spans="5:6">
      <c r="E202" t="s">
        <v>432</v>
      </c>
      <c r="F202">
        <v>0</v>
      </c>
    </row>
    <row r="203" spans="5:6">
      <c r="E203" t="s">
        <v>433</v>
      </c>
      <c r="F203">
        <v>0</v>
      </c>
    </row>
    <row r="204" spans="5:6">
      <c r="E204" t="s">
        <v>434</v>
      </c>
      <c r="F204">
        <v>0</v>
      </c>
    </row>
    <row r="205" spans="5:6">
      <c r="E205" t="s">
        <v>435</v>
      </c>
      <c r="F205">
        <v>0</v>
      </c>
    </row>
    <row r="206" spans="5:6">
      <c r="E206" t="s">
        <v>436</v>
      </c>
      <c r="F206">
        <v>0</v>
      </c>
    </row>
    <row r="207" spans="5:6">
      <c r="E207" t="s">
        <v>437</v>
      </c>
      <c r="F207">
        <v>0</v>
      </c>
    </row>
    <row r="208" spans="5:6">
      <c r="E208" t="s">
        <v>438</v>
      </c>
      <c r="F208">
        <v>0</v>
      </c>
    </row>
    <row r="209" spans="5:6">
      <c r="E209" t="s">
        <v>439</v>
      </c>
      <c r="F209">
        <v>0</v>
      </c>
    </row>
    <row r="210" spans="5:6">
      <c r="E210" t="s">
        <v>440</v>
      </c>
      <c r="F210">
        <v>0</v>
      </c>
    </row>
    <row r="211" spans="5:6">
      <c r="E211" t="s">
        <v>441</v>
      </c>
      <c r="F211">
        <v>0</v>
      </c>
    </row>
    <row r="212" spans="5:6">
      <c r="E212" t="s">
        <v>442</v>
      </c>
      <c r="F212">
        <v>0</v>
      </c>
    </row>
    <row r="213" spans="5:6">
      <c r="E213" t="s">
        <v>443</v>
      </c>
      <c r="F213">
        <v>0</v>
      </c>
    </row>
    <row r="214" spans="5:6">
      <c r="E214" t="s">
        <v>444</v>
      </c>
      <c r="F214">
        <v>0</v>
      </c>
    </row>
    <row r="215" spans="5:6">
      <c r="E215" t="s">
        <v>445</v>
      </c>
      <c r="F215">
        <v>0</v>
      </c>
    </row>
    <row r="216" spans="5:6">
      <c r="E216" t="s">
        <v>446</v>
      </c>
      <c r="F216">
        <v>0</v>
      </c>
    </row>
    <row r="217" spans="5:6">
      <c r="E217" t="s">
        <v>447</v>
      </c>
      <c r="F217">
        <v>0</v>
      </c>
    </row>
    <row r="218" spans="5:6">
      <c r="E218" t="s">
        <v>448</v>
      </c>
      <c r="F218">
        <v>0</v>
      </c>
    </row>
    <row r="219" spans="5:6">
      <c r="E219" t="s">
        <v>449</v>
      </c>
      <c r="F219">
        <v>0</v>
      </c>
    </row>
    <row r="220" spans="5:6">
      <c r="E220" t="s">
        <v>450</v>
      </c>
      <c r="F220">
        <v>0</v>
      </c>
    </row>
    <row r="221" spans="5:6">
      <c r="E221" t="s">
        <v>451</v>
      </c>
      <c r="F221">
        <v>0</v>
      </c>
    </row>
    <row r="222" spans="5:6">
      <c r="E222" t="s">
        <v>452</v>
      </c>
      <c r="F222">
        <v>0</v>
      </c>
    </row>
    <row r="223" spans="5:6">
      <c r="E223" t="s">
        <v>453</v>
      </c>
      <c r="F223">
        <v>0</v>
      </c>
    </row>
    <row r="224" spans="5:6">
      <c r="E224" t="s">
        <v>454</v>
      </c>
      <c r="F224">
        <v>0</v>
      </c>
    </row>
    <row r="225" spans="5:6">
      <c r="E225" t="s">
        <v>455</v>
      </c>
      <c r="F225">
        <v>0</v>
      </c>
    </row>
    <row r="226" spans="5:6">
      <c r="E226" t="s">
        <v>456</v>
      </c>
      <c r="F226">
        <v>0</v>
      </c>
    </row>
    <row r="227" spans="5:6">
      <c r="E227" t="s">
        <v>457</v>
      </c>
      <c r="F227">
        <v>0</v>
      </c>
    </row>
    <row r="228" spans="5:6">
      <c r="E228" t="s">
        <v>458</v>
      </c>
      <c r="F228">
        <v>0</v>
      </c>
    </row>
    <row r="229" spans="5:6">
      <c r="E229" t="s">
        <v>459</v>
      </c>
      <c r="F229">
        <v>0</v>
      </c>
    </row>
    <row r="230" spans="5:6">
      <c r="E230" t="s">
        <v>460</v>
      </c>
      <c r="F230">
        <v>0</v>
      </c>
    </row>
    <row r="231" spans="5:6">
      <c r="E231" t="s">
        <v>461</v>
      </c>
      <c r="F231">
        <v>0</v>
      </c>
    </row>
    <row r="232" spans="5:6">
      <c r="E232" t="s">
        <v>462</v>
      </c>
      <c r="F232">
        <v>0</v>
      </c>
    </row>
    <row r="233" spans="5:6">
      <c r="E233" t="s">
        <v>463</v>
      </c>
      <c r="F233">
        <v>0</v>
      </c>
    </row>
    <row r="234" spans="5:6">
      <c r="E234" t="s">
        <v>464</v>
      </c>
      <c r="F234">
        <v>0</v>
      </c>
    </row>
    <row r="235" spans="5:6">
      <c r="E235" t="s">
        <v>465</v>
      </c>
      <c r="F235">
        <v>0</v>
      </c>
    </row>
    <row r="236" spans="5:6">
      <c r="E236" t="s">
        <v>466</v>
      </c>
      <c r="F236">
        <v>0</v>
      </c>
    </row>
    <row r="237" spans="5:6">
      <c r="E237" t="s">
        <v>467</v>
      </c>
      <c r="F237">
        <v>0</v>
      </c>
    </row>
    <row r="238" spans="5:6">
      <c r="E238" t="s">
        <v>468</v>
      </c>
      <c r="F238">
        <v>0</v>
      </c>
    </row>
    <row r="239" spans="5:6">
      <c r="E239" t="s">
        <v>469</v>
      </c>
      <c r="F239">
        <v>0</v>
      </c>
    </row>
    <row r="240" spans="5:6">
      <c r="E240" t="s">
        <v>470</v>
      </c>
      <c r="F240">
        <v>0</v>
      </c>
    </row>
    <row r="241" spans="5:6">
      <c r="E241" t="s">
        <v>471</v>
      </c>
      <c r="F241">
        <v>0</v>
      </c>
    </row>
    <row r="242" spans="5:6">
      <c r="E242" t="s">
        <v>472</v>
      </c>
      <c r="F242">
        <v>0</v>
      </c>
    </row>
    <row r="243" spans="5:6">
      <c r="E243" t="s">
        <v>473</v>
      </c>
      <c r="F243">
        <v>0</v>
      </c>
    </row>
    <row r="244" spans="5:6">
      <c r="E244" t="s">
        <v>474</v>
      </c>
      <c r="F244">
        <v>0</v>
      </c>
    </row>
    <row r="245" spans="5:6">
      <c r="E245" t="s">
        <v>475</v>
      </c>
      <c r="F245">
        <v>0</v>
      </c>
    </row>
    <row r="246" spans="5:6">
      <c r="E246" t="s">
        <v>476</v>
      </c>
      <c r="F246">
        <v>0</v>
      </c>
    </row>
    <row r="247" spans="5:6">
      <c r="E247" t="s">
        <v>477</v>
      </c>
      <c r="F247">
        <v>0</v>
      </c>
    </row>
    <row r="248" spans="5:6">
      <c r="E248" t="s">
        <v>478</v>
      </c>
      <c r="F248">
        <v>0</v>
      </c>
    </row>
    <row r="249" spans="5:6">
      <c r="E249" t="s">
        <v>479</v>
      </c>
      <c r="F249">
        <v>0</v>
      </c>
    </row>
    <row r="250" spans="5:6">
      <c r="E250" t="s">
        <v>480</v>
      </c>
      <c r="F250">
        <v>0</v>
      </c>
    </row>
    <row r="251" spans="5:6">
      <c r="E251" t="s">
        <v>481</v>
      </c>
      <c r="F251">
        <v>0</v>
      </c>
    </row>
    <row r="252" spans="5:6">
      <c r="E252" t="s">
        <v>482</v>
      </c>
      <c r="F252">
        <v>0</v>
      </c>
    </row>
    <row r="253" spans="5:6">
      <c r="E253" t="s">
        <v>483</v>
      </c>
      <c r="F253">
        <v>0</v>
      </c>
    </row>
    <row r="254" spans="5:6">
      <c r="E254" t="s">
        <v>484</v>
      </c>
      <c r="F254">
        <v>0</v>
      </c>
    </row>
    <row r="255" spans="5:6">
      <c r="E255" t="s">
        <v>485</v>
      </c>
      <c r="F255">
        <v>0</v>
      </c>
    </row>
    <row r="256" spans="5:6">
      <c r="E256" t="s">
        <v>486</v>
      </c>
      <c r="F256">
        <v>0</v>
      </c>
    </row>
    <row r="257" spans="5:6">
      <c r="E257" t="s">
        <v>487</v>
      </c>
      <c r="F257">
        <v>0</v>
      </c>
    </row>
    <row r="258" spans="5:6">
      <c r="E258" t="s">
        <v>488</v>
      </c>
      <c r="F258">
        <v>0</v>
      </c>
    </row>
    <row r="259" spans="5:6">
      <c r="E259" t="s">
        <v>489</v>
      </c>
      <c r="F259">
        <v>0</v>
      </c>
    </row>
    <row r="260" spans="5:6">
      <c r="E260" t="s">
        <v>490</v>
      </c>
      <c r="F260">
        <v>0</v>
      </c>
    </row>
    <row r="261" spans="5:6">
      <c r="E261" t="s">
        <v>491</v>
      </c>
      <c r="F261">
        <v>0</v>
      </c>
    </row>
    <row r="262" spans="5:6">
      <c r="E262" t="s">
        <v>492</v>
      </c>
      <c r="F262">
        <v>0</v>
      </c>
    </row>
    <row r="263" spans="5:6">
      <c r="E263" t="s">
        <v>493</v>
      </c>
      <c r="F263">
        <v>0</v>
      </c>
    </row>
    <row r="264" spans="5:6">
      <c r="E264" t="s">
        <v>494</v>
      </c>
      <c r="F264">
        <v>0</v>
      </c>
    </row>
    <row r="265" spans="5:6">
      <c r="E265" t="s">
        <v>495</v>
      </c>
      <c r="F265">
        <v>0</v>
      </c>
    </row>
    <row r="266" spans="5:6">
      <c r="E266" t="s">
        <v>496</v>
      </c>
      <c r="F266">
        <v>0</v>
      </c>
    </row>
    <row r="267" spans="5:6">
      <c r="E267" t="s">
        <v>497</v>
      </c>
      <c r="F267">
        <v>0</v>
      </c>
    </row>
    <row r="268" spans="5:6">
      <c r="E268" t="s">
        <v>498</v>
      </c>
      <c r="F268">
        <v>0</v>
      </c>
    </row>
    <row r="269" spans="5:6">
      <c r="E269" t="s">
        <v>499</v>
      </c>
      <c r="F269">
        <v>0</v>
      </c>
    </row>
    <row r="270" spans="5:6">
      <c r="E270" t="s">
        <v>500</v>
      </c>
      <c r="F270">
        <v>0</v>
      </c>
    </row>
    <row r="271" spans="5:6">
      <c r="E271" t="s">
        <v>501</v>
      </c>
      <c r="F271">
        <v>0</v>
      </c>
    </row>
    <row r="272" spans="5:6">
      <c r="E272" t="s">
        <v>502</v>
      </c>
      <c r="F272">
        <v>0</v>
      </c>
    </row>
    <row r="273" spans="5:6">
      <c r="E273" t="s">
        <v>503</v>
      </c>
      <c r="F273">
        <v>0</v>
      </c>
    </row>
    <row r="274" spans="5:6">
      <c r="E274" t="s">
        <v>504</v>
      </c>
      <c r="F274">
        <v>0</v>
      </c>
    </row>
    <row r="275" spans="5:6">
      <c r="E275" t="s">
        <v>505</v>
      </c>
      <c r="F275">
        <v>0</v>
      </c>
    </row>
    <row r="276" spans="5:6">
      <c r="E276" t="s">
        <v>506</v>
      </c>
      <c r="F276">
        <v>0</v>
      </c>
    </row>
    <row r="277" spans="5:6">
      <c r="E277" t="s">
        <v>507</v>
      </c>
      <c r="F277">
        <v>0</v>
      </c>
    </row>
    <row r="278" spans="5:6">
      <c r="E278" t="s">
        <v>508</v>
      </c>
      <c r="F278">
        <v>0</v>
      </c>
    </row>
    <row r="279" spans="5:6">
      <c r="E279" t="s">
        <v>509</v>
      </c>
      <c r="F279">
        <v>0</v>
      </c>
    </row>
    <row r="280" spans="5:6">
      <c r="E280" t="s">
        <v>510</v>
      </c>
      <c r="F280">
        <v>0</v>
      </c>
    </row>
    <row r="281" spans="5:6">
      <c r="E281" t="s">
        <v>511</v>
      </c>
      <c r="F281">
        <v>0</v>
      </c>
    </row>
    <row r="282" spans="5:6">
      <c r="E282" t="s">
        <v>512</v>
      </c>
      <c r="F282">
        <v>0</v>
      </c>
    </row>
    <row r="283" spans="5:6">
      <c r="E283" t="s">
        <v>513</v>
      </c>
      <c r="F283">
        <v>0</v>
      </c>
    </row>
    <row r="284" spans="5:6">
      <c r="E284" t="s">
        <v>514</v>
      </c>
      <c r="F284">
        <v>0</v>
      </c>
    </row>
    <row r="285" spans="5:6">
      <c r="E285" t="s">
        <v>515</v>
      </c>
      <c r="F285">
        <v>0</v>
      </c>
    </row>
    <row r="286" spans="5:6">
      <c r="E286" t="s">
        <v>516</v>
      </c>
      <c r="F286">
        <v>0</v>
      </c>
    </row>
    <row r="287" spans="5:6">
      <c r="E287" t="s">
        <v>517</v>
      </c>
      <c r="F287">
        <v>0</v>
      </c>
    </row>
    <row r="288" spans="5:6">
      <c r="E288" t="s">
        <v>518</v>
      </c>
      <c r="F288">
        <v>0</v>
      </c>
    </row>
    <row r="289" spans="5:6">
      <c r="E289" t="s">
        <v>519</v>
      </c>
      <c r="F289">
        <v>0</v>
      </c>
    </row>
    <row r="290" spans="5:6">
      <c r="E290" t="s">
        <v>520</v>
      </c>
      <c r="F290">
        <v>0</v>
      </c>
    </row>
    <row r="291" spans="5:6">
      <c r="E291" t="s">
        <v>521</v>
      </c>
      <c r="F291">
        <v>0</v>
      </c>
    </row>
    <row r="292" spans="5:6">
      <c r="E292" t="s">
        <v>522</v>
      </c>
      <c r="F292">
        <v>0</v>
      </c>
    </row>
    <row r="293" spans="5:6">
      <c r="E293" t="s">
        <v>523</v>
      </c>
      <c r="F293">
        <v>0</v>
      </c>
    </row>
    <row r="294" spans="5:6">
      <c r="E294" t="s">
        <v>524</v>
      </c>
      <c r="F294">
        <v>0</v>
      </c>
    </row>
    <row r="295" spans="5:6">
      <c r="E295" t="s">
        <v>525</v>
      </c>
      <c r="F295">
        <v>0</v>
      </c>
    </row>
    <row r="296" spans="5:6">
      <c r="E296" t="s">
        <v>526</v>
      </c>
      <c r="F296">
        <v>0</v>
      </c>
    </row>
    <row r="297" spans="5:6">
      <c r="E297" t="s">
        <v>527</v>
      </c>
      <c r="F297">
        <v>0</v>
      </c>
    </row>
    <row r="298" spans="5:6">
      <c r="E298" t="s">
        <v>528</v>
      </c>
      <c r="F298">
        <v>0</v>
      </c>
    </row>
    <row r="299" spans="5:6">
      <c r="E299" t="s">
        <v>529</v>
      </c>
      <c r="F299">
        <v>0</v>
      </c>
    </row>
    <row r="300" spans="5:6">
      <c r="E300" t="s">
        <v>530</v>
      </c>
      <c r="F300">
        <v>0</v>
      </c>
    </row>
    <row r="301" spans="5:6">
      <c r="E301" t="s">
        <v>531</v>
      </c>
      <c r="F301">
        <v>0</v>
      </c>
    </row>
    <row r="302" spans="5:6">
      <c r="E302" t="s">
        <v>532</v>
      </c>
      <c r="F302">
        <v>0</v>
      </c>
    </row>
    <row r="303" spans="5:6">
      <c r="E303" t="s">
        <v>533</v>
      </c>
      <c r="F303">
        <v>0</v>
      </c>
    </row>
    <row r="304" spans="5:6">
      <c r="E304" t="s">
        <v>534</v>
      </c>
      <c r="F304">
        <v>0</v>
      </c>
    </row>
    <row r="305" spans="5:6">
      <c r="E305" t="s">
        <v>113</v>
      </c>
      <c r="F305">
        <v>0</v>
      </c>
    </row>
    <row r="306" spans="5:6">
      <c r="E306" t="s">
        <v>535</v>
      </c>
      <c r="F306">
        <v>0</v>
      </c>
    </row>
    <row r="307" spans="5:6">
      <c r="E307" t="s">
        <v>536</v>
      </c>
      <c r="F307">
        <v>0</v>
      </c>
    </row>
    <row r="308" spans="5:6">
      <c r="E308" t="s">
        <v>537</v>
      </c>
      <c r="F308">
        <v>0</v>
      </c>
    </row>
    <row r="309" spans="5:6">
      <c r="E309" t="s">
        <v>538</v>
      </c>
      <c r="F309">
        <v>0</v>
      </c>
    </row>
    <row r="310" spans="5:6">
      <c r="E310" t="s">
        <v>539</v>
      </c>
      <c r="F310">
        <v>0</v>
      </c>
    </row>
    <row r="311" spans="5:6">
      <c r="E311" t="s">
        <v>540</v>
      </c>
      <c r="F311">
        <v>0</v>
      </c>
    </row>
    <row r="312" spans="5:6">
      <c r="E312" t="s">
        <v>541</v>
      </c>
      <c r="F312">
        <v>0</v>
      </c>
    </row>
    <row r="313" spans="5:6">
      <c r="E313" t="s">
        <v>542</v>
      </c>
      <c r="F313">
        <v>0</v>
      </c>
    </row>
    <row r="314" spans="5:6">
      <c r="E314" t="s">
        <v>543</v>
      </c>
      <c r="F314">
        <v>0</v>
      </c>
    </row>
    <row r="315" spans="5:6">
      <c r="E315" t="s">
        <v>544</v>
      </c>
      <c r="F315">
        <v>0</v>
      </c>
    </row>
    <row r="316" spans="5:6">
      <c r="E316" t="s">
        <v>545</v>
      </c>
      <c r="F316">
        <v>0</v>
      </c>
    </row>
    <row r="317" spans="5:6">
      <c r="E317" t="s">
        <v>546</v>
      </c>
      <c r="F317">
        <v>0</v>
      </c>
    </row>
    <row r="318" spans="5:6">
      <c r="E318" t="s">
        <v>547</v>
      </c>
      <c r="F318">
        <v>0</v>
      </c>
    </row>
    <row r="319" spans="5:6">
      <c r="E319" t="s">
        <v>548</v>
      </c>
      <c r="F319">
        <v>0</v>
      </c>
    </row>
    <row r="320" spans="5:6">
      <c r="E320" t="s">
        <v>549</v>
      </c>
      <c r="F320">
        <v>0</v>
      </c>
    </row>
    <row r="321" spans="5:6">
      <c r="E321" t="s">
        <v>550</v>
      </c>
      <c r="F321">
        <v>0</v>
      </c>
    </row>
    <row r="322" spans="5:6">
      <c r="E322" t="s">
        <v>551</v>
      </c>
      <c r="F322">
        <v>0</v>
      </c>
    </row>
    <row r="323" spans="5:6">
      <c r="E323" t="s">
        <v>552</v>
      </c>
      <c r="F323">
        <v>0</v>
      </c>
    </row>
    <row r="324" spans="5:6">
      <c r="E324" t="s">
        <v>553</v>
      </c>
      <c r="F324">
        <v>0</v>
      </c>
    </row>
    <row r="325" spans="5:6">
      <c r="E325" t="s">
        <v>554</v>
      </c>
      <c r="F325">
        <v>0</v>
      </c>
    </row>
    <row r="326" spans="5:6">
      <c r="E326" t="s">
        <v>555</v>
      </c>
      <c r="F326">
        <v>0</v>
      </c>
    </row>
    <row r="327" spans="5:6">
      <c r="E327" t="s">
        <v>556</v>
      </c>
      <c r="F327">
        <v>0</v>
      </c>
    </row>
    <row r="328" spans="5:6">
      <c r="E328" t="s">
        <v>557</v>
      </c>
      <c r="F328">
        <v>0</v>
      </c>
    </row>
    <row r="329" spans="5:6">
      <c r="E329" t="s">
        <v>558</v>
      </c>
      <c r="F329">
        <v>0</v>
      </c>
    </row>
    <row r="330" spans="5:6">
      <c r="E330" t="s">
        <v>559</v>
      </c>
      <c r="F330">
        <v>0</v>
      </c>
    </row>
    <row r="331" spans="5:6">
      <c r="E331" t="s">
        <v>560</v>
      </c>
      <c r="F331">
        <v>0</v>
      </c>
    </row>
    <row r="332" spans="5:6">
      <c r="E332" t="s">
        <v>561</v>
      </c>
      <c r="F332">
        <v>0</v>
      </c>
    </row>
    <row r="333" spans="5:6">
      <c r="E333" t="s">
        <v>562</v>
      </c>
      <c r="F333">
        <v>0</v>
      </c>
    </row>
    <row r="334" spans="5:6">
      <c r="E334" t="s">
        <v>563</v>
      </c>
      <c r="F334">
        <v>0</v>
      </c>
    </row>
    <row r="335" spans="5:6">
      <c r="E335" t="s">
        <v>564</v>
      </c>
      <c r="F335">
        <v>0</v>
      </c>
    </row>
    <row r="336" spans="5:6">
      <c r="E336" t="s">
        <v>565</v>
      </c>
      <c r="F336">
        <v>0</v>
      </c>
    </row>
    <row r="337" spans="5:6">
      <c r="E337" t="s">
        <v>566</v>
      </c>
      <c r="F337">
        <v>1</v>
      </c>
    </row>
    <row r="338" spans="5:6">
      <c r="E338" t="s">
        <v>567</v>
      </c>
      <c r="F338">
        <v>1</v>
      </c>
    </row>
    <row r="340" spans="5:6">
      <c r="E340" s="3" t="s">
        <v>568</v>
      </c>
      <c r="F340" s="3">
        <v>0</v>
      </c>
    </row>
    <row r="341" spans="5:6">
      <c r="E341" s="3" t="s">
        <v>569</v>
      </c>
      <c r="F341" s="3">
        <v>0</v>
      </c>
    </row>
    <row r="342" spans="5:6">
      <c r="E342" s="3" t="s">
        <v>570</v>
      </c>
      <c r="F342" s="3">
        <v>0</v>
      </c>
    </row>
    <row r="343" spans="5:6">
      <c r="E343" s="3" t="s">
        <v>571</v>
      </c>
      <c r="F343" s="3">
        <v>0</v>
      </c>
    </row>
    <row r="344" spans="5:6">
      <c r="E344" s="3" t="s">
        <v>572</v>
      </c>
      <c r="F344" s="3">
        <v>0</v>
      </c>
    </row>
    <row r="345" spans="5:6">
      <c r="E345" s="3" t="s">
        <v>573</v>
      </c>
      <c r="F345" s="3">
        <v>0</v>
      </c>
    </row>
    <row r="346" spans="5:6">
      <c r="E346" s="3" t="s">
        <v>574</v>
      </c>
      <c r="F346" s="3">
        <v>0</v>
      </c>
    </row>
    <row r="347" spans="5:6">
      <c r="E347" s="3" t="s">
        <v>575</v>
      </c>
      <c r="F347" s="3">
        <v>0</v>
      </c>
    </row>
    <row r="348" spans="5:6">
      <c r="E348" s="3" t="s">
        <v>576</v>
      </c>
      <c r="F348" s="3">
        <v>0</v>
      </c>
    </row>
    <row r="349" spans="5:6">
      <c r="E349" s="3" t="s">
        <v>577</v>
      </c>
      <c r="F349" s="3">
        <v>0</v>
      </c>
    </row>
    <row r="350" spans="5:6">
      <c r="E350" s="3" t="s">
        <v>578</v>
      </c>
      <c r="F350" s="3">
        <v>0</v>
      </c>
    </row>
    <row r="351" spans="5:6">
      <c r="E351" s="3" t="s">
        <v>579</v>
      </c>
      <c r="F351" s="3">
        <v>0</v>
      </c>
    </row>
    <row r="352" spans="5:6">
      <c r="E352" s="3" t="s">
        <v>580</v>
      </c>
      <c r="F352" s="3">
        <v>0</v>
      </c>
    </row>
    <row r="353" spans="5:6">
      <c r="E353" s="3" t="s">
        <v>581</v>
      </c>
      <c r="F353" s="3">
        <v>0</v>
      </c>
    </row>
    <row r="354" spans="5:6">
      <c r="E354" s="3" t="s">
        <v>582</v>
      </c>
      <c r="F354" s="3">
        <v>0</v>
      </c>
    </row>
    <row r="355" spans="5:6">
      <c r="E355" s="3" t="s">
        <v>583</v>
      </c>
      <c r="F355" s="3">
        <v>0</v>
      </c>
    </row>
    <row r="356" spans="5:6">
      <c r="E356" s="3" t="s">
        <v>584</v>
      </c>
      <c r="F356" s="3">
        <v>0</v>
      </c>
    </row>
    <row r="357" spans="5:6">
      <c r="E357" s="3" t="s">
        <v>585</v>
      </c>
      <c r="F357" s="3">
        <v>0</v>
      </c>
    </row>
    <row r="358" spans="5:6">
      <c r="E358" s="3" t="s">
        <v>586</v>
      </c>
      <c r="F358" s="3">
        <v>0</v>
      </c>
    </row>
    <row r="359" spans="5:6">
      <c r="E359" s="3" t="s">
        <v>587</v>
      </c>
      <c r="F359" s="3">
        <v>0</v>
      </c>
    </row>
    <row r="360" spans="5:6">
      <c r="E360" s="3" t="s">
        <v>588</v>
      </c>
      <c r="F360" s="3">
        <v>0</v>
      </c>
    </row>
    <row r="361" spans="5:6">
      <c r="E361" s="3" t="s">
        <v>589</v>
      </c>
      <c r="F361" s="3">
        <v>0</v>
      </c>
    </row>
    <row r="362" spans="5:6">
      <c r="E362" s="3" t="s">
        <v>590</v>
      </c>
      <c r="F362" s="3">
        <v>0</v>
      </c>
    </row>
    <row r="363" spans="5:6">
      <c r="E363" s="3" t="s">
        <v>591</v>
      </c>
      <c r="F363" s="3">
        <v>0</v>
      </c>
    </row>
    <row r="364" spans="5:6">
      <c r="E364" s="3" t="s">
        <v>592</v>
      </c>
      <c r="F364" s="3">
        <v>0</v>
      </c>
    </row>
    <row r="365" spans="5:6">
      <c r="E365" s="3" t="s">
        <v>593</v>
      </c>
      <c r="F365" s="3">
        <v>0</v>
      </c>
    </row>
    <row r="366" spans="5:6">
      <c r="E366" s="3" t="s">
        <v>594</v>
      </c>
      <c r="F366" s="3">
        <v>0</v>
      </c>
    </row>
    <row r="367" spans="5:6">
      <c r="E367" s="3" t="s">
        <v>595</v>
      </c>
      <c r="F367" s="3">
        <v>0</v>
      </c>
    </row>
    <row r="368" spans="5:6">
      <c r="E368" s="3" t="s">
        <v>596</v>
      </c>
      <c r="F368" s="3">
        <v>0</v>
      </c>
    </row>
    <row r="369" spans="5:6">
      <c r="E369" s="3" t="s">
        <v>597</v>
      </c>
      <c r="F369" s="3">
        <v>0</v>
      </c>
    </row>
    <row r="370" spans="5:6">
      <c r="E370" s="3" t="s">
        <v>598</v>
      </c>
      <c r="F370" s="3">
        <v>0</v>
      </c>
    </row>
    <row r="371" spans="5:6">
      <c r="E371" s="3" t="s">
        <v>599</v>
      </c>
      <c r="F371" s="3">
        <v>0</v>
      </c>
    </row>
    <row r="372" spans="5:6">
      <c r="E372" s="3" t="s">
        <v>600</v>
      </c>
      <c r="F372" s="3">
        <v>0</v>
      </c>
    </row>
    <row r="373" spans="5:6">
      <c r="E373" s="3" t="s">
        <v>601</v>
      </c>
      <c r="F373" s="3">
        <v>0</v>
      </c>
    </row>
    <row r="374" spans="5:6">
      <c r="E374" s="3" t="s">
        <v>602</v>
      </c>
      <c r="F374" s="3">
        <v>0</v>
      </c>
    </row>
    <row r="375" spans="5:6">
      <c r="E375" s="3" t="s">
        <v>603</v>
      </c>
      <c r="F375" s="3">
        <v>0</v>
      </c>
    </row>
    <row r="376" spans="5:6">
      <c r="E376" s="3" t="s">
        <v>604</v>
      </c>
      <c r="F376" s="3">
        <v>0</v>
      </c>
    </row>
    <row r="377" spans="5:6">
      <c r="E377" s="3" t="s">
        <v>605</v>
      </c>
      <c r="F377" s="3">
        <v>0</v>
      </c>
    </row>
    <row r="378" spans="5:6">
      <c r="E378" s="3" t="s">
        <v>606</v>
      </c>
      <c r="F378" s="3">
        <v>0</v>
      </c>
    </row>
    <row r="379" spans="5:6">
      <c r="E379" s="3" t="s">
        <v>607</v>
      </c>
      <c r="F379" s="3">
        <v>0</v>
      </c>
    </row>
    <row r="380" spans="5:6">
      <c r="E380" s="3" t="s">
        <v>608</v>
      </c>
      <c r="F380" s="3">
        <v>0</v>
      </c>
    </row>
    <row r="381" spans="5:6">
      <c r="E381" s="3" t="s">
        <v>609</v>
      </c>
      <c r="F381" s="3">
        <v>0</v>
      </c>
    </row>
    <row r="382" spans="5:6">
      <c r="E382" s="3" t="s">
        <v>610</v>
      </c>
      <c r="F382" s="3">
        <v>0</v>
      </c>
    </row>
    <row r="383" spans="5:6">
      <c r="E383" s="3" t="s">
        <v>611</v>
      </c>
      <c r="F383" s="3">
        <v>0</v>
      </c>
    </row>
    <row r="384" spans="5:6">
      <c r="E384" s="3" t="s">
        <v>612</v>
      </c>
      <c r="F384" s="3">
        <v>0</v>
      </c>
    </row>
    <row r="385" spans="5:6">
      <c r="E385" s="3" t="s">
        <v>613</v>
      </c>
      <c r="F385" s="3">
        <v>0</v>
      </c>
    </row>
    <row r="386" spans="5:6">
      <c r="E386" s="3" t="s">
        <v>614</v>
      </c>
      <c r="F386" s="3">
        <v>0</v>
      </c>
    </row>
    <row r="387" spans="5:6">
      <c r="E387" s="3" t="s">
        <v>615</v>
      </c>
      <c r="F387" s="3">
        <v>0</v>
      </c>
    </row>
    <row r="388" spans="5:6">
      <c r="E388" s="3" t="s">
        <v>616</v>
      </c>
      <c r="F388" s="3">
        <v>0</v>
      </c>
    </row>
    <row r="389" spans="5:6">
      <c r="E389" s="3" t="s">
        <v>617</v>
      </c>
      <c r="F389" s="3">
        <v>0</v>
      </c>
    </row>
    <row r="390" spans="5:6">
      <c r="E390" s="3" t="s">
        <v>618</v>
      </c>
      <c r="F390" s="3">
        <v>0</v>
      </c>
    </row>
    <row r="391" spans="5:6">
      <c r="E391" s="3" t="s">
        <v>619</v>
      </c>
      <c r="F391" s="3">
        <v>0</v>
      </c>
    </row>
    <row r="392" spans="5:6">
      <c r="E392" s="3" t="s">
        <v>620</v>
      </c>
      <c r="F392" s="3">
        <v>0</v>
      </c>
    </row>
    <row r="393" spans="5:6">
      <c r="E393" s="3" t="s">
        <v>621</v>
      </c>
      <c r="F393" s="3">
        <v>0</v>
      </c>
    </row>
    <row r="394" spans="5:6">
      <c r="E394" s="3" t="s">
        <v>622</v>
      </c>
      <c r="F394" s="3">
        <v>0</v>
      </c>
    </row>
    <row r="395" spans="5:6">
      <c r="E395" s="3" t="s">
        <v>623</v>
      </c>
      <c r="F395" s="3">
        <v>0</v>
      </c>
    </row>
    <row r="396" spans="5:6">
      <c r="E396" s="3" t="s">
        <v>624</v>
      </c>
      <c r="F396" s="3">
        <v>0</v>
      </c>
    </row>
    <row r="397" spans="5:6">
      <c r="E397" s="3" t="s">
        <v>625</v>
      </c>
      <c r="F397" s="3">
        <v>0</v>
      </c>
    </row>
    <row r="398" spans="5:6">
      <c r="E398" s="3" t="s">
        <v>626</v>
      </c>
      <c r="F398" s="3">
        <v>0</v>
      </c>
    </row>
    <row r="399" spans="5:6">
      <c r="E399" s="3" t="s">
        <v>627</v>
      </c>
      <c r="F399" s="3">
        <v>0</v>
      </c>
    </row>
    <row r="400" spans="5:6">
      <c r="E400" s="3" t="s">
        <v>628</v>
      </c>
      <c r="F400" s="3">
        <v>0</v>
      </c>
    </row>
    <row r="401" spans="5:6">
      <c r="E401" s="3" t="s">
        <v>629</v>
      </c>
      <c r="F401" s="3">
        <v>0</v>
      </c>
    </row>
    <row r="402" spans="5:6">
      <c r="E402" s="3" t="s">
        <v>630</v>
      </c>
      <c r="F402" s="3">
        <v>0</v>
      </c>
    </row>
    <row r="403" spans="5:6">
      <c r="E403" s="3" t="s">
        <v>631</v>
      </c>
      <c r="F403" s="3">
        <v>0</v>
      </c>
    </row>
    <row r="404" spans="5:6">
      <c r="E404" s="3" t="s">
        <v>632</v>
      </c>
      <c r="F404" s="3">
        <v>0</v>
      </c>
    </row>
    <row r="405" spans="5:6">
      <c r="E405" s="3" t="s">
        <v>633</v>
      </c>
      <c r="F405" s="3">
        <v>0</v>
      </c>
    </row>
    <row r="406" spans="5:6">
      <c r="E406" s="3" t="s">
        <v>634</v>
      </c>
      <c r="F406" s="3">
        <v>0</v>
      </c>
    </row>
    <row r="407" spans="5:6">
      <c r="E407" s="3" t="s">
        <v>635</v>
      </c>
      <c r="F407" s="3">
        <v>0</v>
      </c>
    </row>
    <row r="408" spans="5:6">
      <c r="E408" s="3" t="s">
        <v>636</v>
      </c>
      <c r="F408" s="3">
        <v>0</v>
      </c>
    </row>
    <row r="409" spans="5:6">
      <c r="E409" s="3" t="s">
        <v>637</v>
      </c>
      <c r="F409" s="3">
        <v>0</v>
      </c>
    </row>
    <row r="410" spans="5:6">
      <c r="E410" s="3" t="s">
        <v>638</v>
      </c>
      <c r="F410" s="3">
        <v>0</v>
      </c>
    </row>
    <row r="411" spans="5:6">
      <c r="E411" s="3" t="s">
        <v>639</v>
      </c>
      <c r="F411" s="3">
        <v>0</v>
      </c>
    </row>
    <row r="412" spans="5:6">
      <c r="E412" s="3" t="s">
        <v>640</v>
      </c>
      <c r="F412" s="3">
        <v>0</v>
      </c>
    </row>
    <row r="413" spans="5:6">
      <c r="E413" s="3" t="s">
        <v>641</v>
      </c>
      <c r="F413" s="3">
        <v>0</v>
      </c>
    </row>
    <row r="414" spans="5:6">
      <c r="E414" s="3" t="s">
        <v>642</v>
      </c>
      <c r="F414" s="3">
        <v>0</v>
      </c>
    </row>
    <row r="415" spans="5:6">
      <c r="E415" s="3" t="s">
        <v>643</v>
      </c>
      <c r="F415" s="3">
        <v>0</v>
      </c>
    </row>
    <row r="416" spans="5:6">
      <c r="E416" s="3" t="s">
        <v>644</v>
      </c>
      <c r="F416" s="3">
        <v>0</v>
      </c>
    </row>
    <row r="417" spans="5:6">
      <c r="E417" s="3" t="s">
        <v>645</v>
      </c>
      <c r="F417" s="3">
        <v>0</v>
      </c>
    </row>
    <row r="418" spans="5:6">
      <c r="E418" s="3" t="s">
        <v>646</v>
      </c>
      <c r="F418" s="3">
        <v>0</v>
      </c>
    </row>
    <row r="419" spans="5:6">
      <c r="E419" s="3" t="s">
        <v>647</v>
      </c>
      <c r="F419" s="3">
        <v>0</v>
      </c>
    </row>
    <row r="420" spans="5:6">
      <c r="E420" s="3" t="s">
        <v>648</v>
      </c>
      <c r="F420" s="3">
        <v>0</v>
      </c>
    </row>
    <row r="421" spans="5:6">
      <c r="E421" s="3" t="s">
        <v>649</v>
      </c>
      <c r="F421" s="3">
        <v>0</v>
      </c>
    </row>
    <row r="422" spans="5:6">
      <c r="E422" s="3" t="s">
        <v>650</v>
      </c>
      <c r="F422" s="3">
        <v>0</v>
      </c>
    </row>
    <row r="423" spans="5:6">
      <c r="E423" s="3" t="s">
        <v>651</v>
      </c>
      <c r="F423" s="3">
        <v>0</v>
      </c>
    </row>
    <row r="424" spans="5:6">
      <c r="E424" s="3" t="s">
        <v>652</v>
      </c>
      <c r="F424" s="3">
        <v>0</v>
      </c>
    </row>
    <row r="425" spans="5:6">
      <c r="E425" s="3" t="s">
        <v>653</v>
      </c>
      <c r="F425" s="3">
        <v>0</v>
      </c>
    </row>
    <row r="426" spans="5:6">
      <c r="E426" s="3" t="s">
        <v>654</v>
      </c>
      <c r="F426" s="3">
        <v>0</v>
      </c>
    </row>
  </sheetData>
  <mergeCells count="2">
    <mergeCell ref="A7:C7"/>
    <mergeCell ref="A8:C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showGridLines="0" workbookViewId="0"/>
  </sheetViews>
  <sheetFormatPr baseColWidth="10" defaultColWidth="11.42578125" defaultRowHeight="15"/>
  <cols>
    <col min="1" max="1" width="125" customWidth="1"/>
  </cols>
  <sheetData>
    <row r="1" spans="1:1">
      <c r="A1" t="s">
        <v>220</v>
      </c>
    </row>
    <row r="2" spans="1:1">
      <c r="A2" t="s">
        <v>223</v>
      </c>
    </row>
    <row r="3" spans="1:1">
      <c r="A3" t="s">
        <v>227</v>
      </c>
    </row>
    <row r="4" spans="1:1">
      <c r="A4" t="s">
        <v>230</v>
      </c>
    </row>
    <row r="5" spans="1:1">
      <c r="A5" t="s">
        <v>231</v>
      </c>
    </row>
    <row r="6" spans="1:1">
      <c r="A6" t="s">
        <v>232</v>
      </c>
    </row>
    <row r="7" spans="1:1">
      <c r="A7" t="s">
        <v>234</v>
      </c>
    </row>
    <row r="8" spans="1:1">
      <c r="A8" t="s">
        <v>235</v>
      </c>
    </row>
    <row r="9" spans="1:1">
      <c r="A9" t="s">
        <v>236</v>
      </c>
    </row>
    <row r="10" spans="1:1">
      <c r="A10" t="s">
        <v>237</v>
      </c>
    </row>
    <row r="11" spans="1:1">
      <c r="A11" t="s">
        <v>238</v>
      </c>
    </row>
    <row r="12" spans="1:1">
      <c r="A12" t="s">
        <v>240</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655</v>
      </c>
    </row>
    <row r="21" spans="1:1">
      <c r="A21" t="s">
        <v>250</v>
      </c>
    </row>
    <row r="22" spans="1:1">
      <c r="A22" t="s">
        <v>251</v>
      </c>
    </row>
    <row r="23" spans="1:1">
      <c r="A23" t="s">
        <v>252</v>
      </c>
    </row>
    <row r="24" spans="1:1">
      <c r="A24" t="s">
        <v>253</v>
      </c>
    </row>
    <row r="25" spans="1:1">
      <c r="A25" t="s">
        <v>254</v>
      </c>
    </row>
    <row r="26" spans="1:1">
      <c r="A26" t="s">
        <v>255</v>
      </c>
    </row>
    <row r="27" spans="1:1">
      <c r="A27" t="s">
        <v>256</v>
      </c>
    </row>
    <row r="28" spans="1:1">
      <c r="A28" t="s">
        <v>257</v>
      </c>
    </row>
    <row r="29" spans="1:1">
      <c r="A29" t="s">
        <v>258</v>
      </c>
    </row>
    <row r="30" spans="1:1">
      <c r="A30" t="s">
        <v>259</v>
      </c>
    </row>
    <row r="31" spans="1:1">
      <c r="A31" t="s">
        <v>260</v>
      </c>
    </row>
    <row r="32" spans="1:1">
      <c r="A32" t="s">
        <v>261</v>
      </c>
    </row>
    <row r="33" spans="1:1">
      <c r="A33" t="s">
        <v>262</v>
      </c>
    </row>
    <row r="34" spans="1:1">
      <c r="A34" t="s">
        <v>263</v>
      </c>
    </row>
    <row r="35" spans="1:1">
      <c r="A35" t="s">
        <v>264</v>
      </c>
    </row>
    <row r="36" spans="1:1">
      <c r="A36" t="s">
        <v>265</v>
      </c>
    </row>
    <row r="37" spans="1:1">
      <c r="A37" t="s">
        <v>266</v>
      </c>
    </row>
    <row r="38" spans="1:1">
      <c r="A38" t="s">
        <v>267</v>
      </c>
    </row>
    <row r="39" spans="1:1">
      <c r="A39" t="s">
        <v>268</v>
      </c>
    </row>
    <row r="40" spans="1:1">
      <c r="A40" t="s">
        <v>269</v>
      </c>
    </row>
    <row r="41" spans="1:1">
      <c r="A41" t="s">
        <v>270</v>
      </c>
    </row>
    <row r="42" spans="1:1">
      <c r="A42" t="s">
        <v>271</v>
      </c>
    </row>
    <row r="43" spans="1:1">
      <c r="A43" t="s">
        <v>272</v>
      </c>
    </row>
    <row r="44" spans="1:1">
      <c r="A44" t="s">
        <v>273</v>
      </c>
    </row>
    <row r="45" spans="1:1">
      <c r="A45" t="s">
        <v>274</v>
      </c>
    </row>
    <row r="46" spans="1:1">
      <c r="A46" t="s">
        <v>275</v>
      </c>
    </row>
    <row r="47" spans="1:1">
      <c r="A47" t="s">
        <v>276</v>
      </c>
    </row>
    <row r="48" spans="1:1">
      <c r="A48" t="s">
        <v>277</v>
      </c>
    </row>
    <row r="49" spans="1:1">
      <c r="A49" t="s">
        <v>278</v>
      </c>
    </row>
    <row r="50" spans="1:1">
      <c r="A50" t="s">
        <v>279</v>
      </c>
    </row>
    <row r="51" spans="1:1">
      <c r="A51" t="s">
        <v>280</v>
      </c>
    </row>
    <row r="52" spans="1:1">
      <c r="A52" t="s">
        <v>281</v>
      </c>
    </row>
    <row r="53" spans="1:1">
      <c r="A53" t="s">
        <v>282</v>
      </c>
    </row>
    <row r="54" spans="1:1">
      <c r="A54" t="s">
        <v>283</v>
      </c>
    </row>
    <row r="55" spans="1:1">
      <c r="A55" t="s">
        <v>284</v>
      </c>
    </row>
    <row r="56" spans="1:1">
      <c r="A56" t="s">
        <v>285</v>
      </c>
    </row>
    <row r="57" spans="1:1">
      <c r="A57" t="s">
        <v>286</v>
      </c>
    </row>
    <row r="58" spans="1:1">
      <c r="A58" t="s">
        <v>287</v>
      </c>
    </row>
    <row r="59" spans="1:1">
      <c r="A59" t="s">
        <v>288</v>
      </c>
    </row>
    <row r="60" spans="1:1">
      <c r="A60" t="s">
        <v>289</v>
      </c>
    </row>
    <row r="61" spans="1:1">
      <c r="A61" t="s">
        <v>290</v>
      </c>
    </row>
    <row r="62" spans="1:1">
      <c r="A62" t="s">
        <v>291</v>
      </c>
    </row>
    <row r="63" spans="1:1">
      <c r="A63" t="s">
        <v>292</v>
      </c>
    </row>
    <row r="64" spans="1:1">
      <c r="A64" t="s">
        <v>293</v>
      </c>
    </row>
    <row r="65" spans="1:1">
      <c r="A65" t="s">
        <v>294</v>
      </c>
    </row>
    <row r="66" spans="1:1">
      <c r="A66" t="s">
        <v>295</v>
      </c>
    </row>
    <row r="67" spans="1:1">
      <c r="A67" t="s">
        <v>296</v>
      </c>
    </row>
    <row r="68" spans="1:1">
      <c r="A68" t="s">
        <v>297</v>
      </c>
    </row>
    <row r="69" spans="1:1">
      <c r="A69" t="s">
        <v>298</v>
      </c>
    </row>
    <row r="70" spans="1:1">
      <c r="A70" t="s">
        <v>299</v>
      </c>
    </row>
    <row r="71" spans="1:1">
      <c r="A71" t="s">
        <v>300</v>
      </c>
    </row>
    <row r="72" spans="1:1">
      <c r="A72" t="s">
        <v>301</v>
      </c>
    </row>
    <row r="73" spans="1:1">
      <c r="A73" t="s">
        <v>302</v>
      </c>
    </row>
    <row r="74" spans="1:1">
      <c r="A74" t="s">
        <v>303</v>
      </c>
    </row>
    <row r="75" spans="1:1">
      <c r="A75" t="s">
        <v>304</v>
      </c>
    </row>
    <row r="76" spans="1:1">
      <c r="A76" t="s">
        <v>305</v>
      </c>
    </row>
    <row r="77" spans="1:1">
      <c r="A77" t="s">
        <v>306</v>
      </c>
    </row>
    <row r="78" spans="1:1">
      <c r="A78" t="s">
        <v>307</v>
      </c>
    </row>
    <row r="79" spans="1:1">
      <c r="A79" t="s">
        <v>308</v>
      </c>
    </row>
    <row r="80" spans="1:1">
      <c r="A80" t="s">
        <v>309</v>
      </c>
    </row>
    <row r="81" spans="1:1">
      <c r="A81" t="s">
        <v>310</v>
      </c>
    </row>
    <row r="82" spans="1:1">
      <c r="A82" t="s">
        <v>311</v>
      </c>
    </row>
    <row r="83" spans="1:1">
      <c r="A83" t="s">
        <v>312</v>
      </c>
    </row>
    <row r="84" spans="1:1">
      <c r="A84" t="s">
        <v>313</v>
      </c>
    </row>
    <row r="85" spans="1:1">
      <c r="A85" t="s">
        <v>314</v>
      </c>
    </row>
    <row r="86" spans="1:1">
      <c r="A86" t="s">
        <v>315</v>
      </c>
    </row>
    <row r="87" spans="1:1">
      <c r="A87" t="s">
        <v>316</v>
      </c>
    </row>
    <row r="88" spans="1:1">
      <c r="A88" t="s">
        <v>317</v>
      </c>
    </row>
    <row r="89" spans="1:1">
      <c r="A89" t="s">
        <v>318</v>
      </c>
    </row>
    <row r="90" spans="1:1">
      <c r="A90" t="s">
        <v>319</v>
      </c>
    </row>
    <row r="91" spans="1:1">
      <c r="A91" t="s">
        <v>320</v>
      </c>
    </row>
    <row r="92" spans="1:1">
      <c r="A92" t="s">
        <v>321</v>
      </c>
    </row>
    <row r="93" spans="1:1">
      <c r="A93" t="s">
        <v>322</v>
      </c>
    </row>
    <row r="94" spans="1:1">
      <c r="A94" t="s">
        <v>323</v>
      </c>
    </row>
    <row r="95" spans="1:1">
      <c r="A95" t="s">
        <v>324</v>
      </c>
    </row>
    <row r="96" spans="1:1">
      <c r="A96" t="s">
        <v>325</v>
      </c>
    </row>
    <row r="97" spans="1:1">
      <c r="A97" t="s">
        <v>326</v>
      </c>
    </row>
    <row r="98" spans="1:1">
      <c r="A98" t="s">
        <v>327</v>
      </c>
    </row>
    <row r="99" spans="1:1">
      <c r="A99" t="s">
        <v>328</v>
      </c>
    </row>
    <row r="100" spans="1:1">
      <c r="A100" t="s">
        <v>329</v>
      </c>
    </row>
    <row r="101" spans="1:1">
      <c r="A101" t="s">
        <v>330</v>
      </c>
    </row>
    <row r="102" spans="1:1">
      <c r="A102" t="s">
        <v>331</v>
      </c>
    </row>
    <row r="103" spans="1:1">
      <c r="A103" t="s">
        <v>332</v>
      </c>
    </row>
    <row r="104" spans="1:1">
      <c r="A104" t="s">
        <v>333</v>
      </c>
    </row>
    <row r="105" spans="1:1">
      <c r="A105" t="s">
        <v>334</v>
      </c>
    </row>
    <row r="106" spans="1:1">
      <c r="A106" t="s">
        <v>335</v>
      </c>
    </row>
    <row r="107" spans="1:1">
      <c r="A107" t="s">
        <v>336</v>
      </c>
    </row>
    <row r="108" spans="1:1">
      <c r="A108" t="s">
        <v>337</v>
      </c>
    </row>
    <row r="109" spans="1:1">
      <c r="A109" t="s">
        <v>338</v>
      </c>
    </row>
    <row r="110" spans="1:1">
      <c r="A110" t="s">
        <v>339</v>
      </c>
    </row>
    <row r="111" spans="1:1">
      <c r="A111" t="s">
        <v>568</v>
      </c>
    </row>
    <row r="112" spans="1:1">
      <c r="A112" t="s">
        <v>569</v>
      </c>
    </row>
    <row r="113" spans="1:1">
      <c r="A113" t="s">
        <v>570</v>
      </c>
    </row>
    <row r="114" spans="1:1">
      <c r="A114" t="s">
        <v>571</v>
      </c>
    </row>
    <row r="115" spans="1:1">
      <c r="A115" t="s">
        <v>572</v>
      </c>
    </row>
    <row r="116" spans="1:1">
      <c r="A116" t="s">
        <v>573</v>
      </c>
    </row>
    <row r="117" spans="1:1">
      <c r="A117" t="s">
        <v>574</v>
      </c>
    </row>
    <row r="118" spans="1:1">
      <c r="A118" t="s">
        <v>575</v>
      </c>
    </row>
    <row r="119" spans="1:1">
      <c r="A119" t="s">
        <v>576</v>
      </c>
    </row>
    <row r="120" spans="1:1">
      <c r="A120" t="s">
        <v>577</v>
      </c>
    </row>
    <row r="121" spans="1:1">
      <c r="A121" t="s">
        <v>578</v>
      </c>
    </row>
    <row r="122" spans="1:1">
      <c r="A122" t="s">
        <v>579</v>
      </c>
    </row>
    <row r="123" spans="1:1">
      <c r="A123" t="s">
        <v>580</v>
      </c>
    </row>
    <row r="124" spans="1:1">
      <c r="A124" t="s">
        <v>581</v>
      </c>
    </row>
    <row r="125" spans="1:1">
      <c r="A125" t="s">
        <v>582</v>
      </c>
    </row>
    <row r="126" spans="1:1">
      <c r="A126" t="s">
        <v>583</v>
      </c>
    </row>
    <row r="127" spans="1:1">
      <c r="A127" t="s">
        <v>584</v>
      </c>
    </row>
    <row r="128" spans="1:1">
      <c r="A128" t="s">
        <v>585</v>
      </c>
    </row>
    <row r="129" spans="1:1">
      <c r="A129" t="s">
        <v>586</v>
      </c>
    </row>
    <row r="130" spans="1:1">
      <c r="A130" t="s">
        <v>587</v>
      </c>
    </row>
    <row r="131" spans="1:1">
      <c r="A131" t="s">
        <v>588</v>
      </c>
    </row>
    <row r="132" spans="1:1">
      <c r="A132" t="s">
        <v>589</v>
      </c>
    </row>
    <row r="133" spans="1:1">
      <c r="A133" t="s">
        <v>590</v>
      </c>
    </row>
    <row r="134" spans="1:1">
      <c r="A134" t="s">
        <v>591</v>
      </c>
    </row>
    <row r="135" spans="1:1">
      <c r="A135" t="s">
        <v>592</v>
      </c>
    </row>
    <row r="136" spans="1:1">
      <c r="A136" t="s">
        <v>593</v>
      </c>
    </row>
    <row r="137" spans="1:1">
      <c r="A137" t="s">
        <v>594</v>
      </c>
    </row>
    <row r="138" spans="1:1">
      <c r="A138" t="s">
        <v>595</v>
      </c>
    </row>
    <row r="139" spans="1:1">
      <c r="A139" t="s">
        <v>596</v>
      </c>
    </row>
    <row r="140" spans="1:1">
      <c r="A140" t="s">
        <v>597</v>
      </c>
    </row>
    <row r="141" spans="1:1">
      <c r="A141" t="s">
        <v>598</v>
      </c>
    </row>
    <row r="142" spans="1:1">
      <c r="A142" t="s">
        <v>599</v>
      </c>
    </row>
    <row r="143" spans="1:1">
      <c r="A143" t="s">
        <v>600</v>
      </c>
    </row>
    <row r="144" spans="1:1">
      <c r="A144" t="s">
        <v>601</v>
      </c>
    </row>
    <row r="145" spans="1:1">
      <c r="A145" t="s">
        <v>602</v>
      </c>
    </row>
    <row r="146" spans="1:1">
      <c r="A146" t="s">
        <v>603</v>
      </c>
    </row>
    <row r="147" spans="1:1">
      <c r="A147" t="s">
        <v>604</v>
      </c>
    </row>
    <row r="148" spans="1:1">
      <c r="A148" t="s">
        <v>605</v>
      </c>
    </row>
    <row r="149" spans="1:1">
      <c r="A149" t="s">
        <v>606</v>
      </c>
    </row>
    <row r="150" spans="1:1">
      <c r="A150" t="s">
        <v>340</v>
      </c>
    </row>
    <row r="151" spans="1:1">
      <c r="A151" t="s">
        <v>341</v>
      </c>
    </row>
    <row r="152" spans="1:1">
      <c r="A152" t="s">
        <v>342</v>
      </c>
    </row>
    <row r="153" spans="1:1">
      <c r="A153" t="s">
        <v>607</v>
      </c>
    </row>
    <row r="154" spans="1:1">
      <c r="A154" t="s">
        <v>608</v>
      </c>
    </row>
    <row r="155" spans="1:1">
      <c r="A155" t="s">
        <v>609</v>
      </c>
    </row>
    <row r="156" spans="1:1">
      <c r="A156" t="s">
        <v>610</v>
      </c>
    </row>
    <row r="157" spans="1:1">
      <c r="A157" t="s">
        <v>611</v>
      </c>
    </row>
    <row r="158" spans="1:1">
      <c r="A158" t="s">
        <v>612</v>
      </c>
    </row>
    <row r="159" spans="1:1">
      <c r="A159" t="s">
        <v>613</v>
      </c>
    </row>
    <row r="160" spans="1:1">
      <c r="A160" t="s">
        <v>614</v>
      </c>
    </row>
    <row r="161" spans="1:1">
      <c r="A161" t="s">
        <v>615</v>
      </c>
    </row>
    <row r="162" spans="1:1">
      <c r="A162" t="s">
        <v>616</v>
      </c>
    </row>
    <row r="163" spans="1:1">
      <c r="A163" t="s">
        <v>617</v>
      </c>
    </row>
    <row r="164" spans="1:1">
      <c r="A164" t="s">
        <v>618</v>
      </c>
    </row>
    <row r="165" spans="1:1">
      <c r="A165" t="s">
        <v>619</v>
      </c>
    </row>
    <row r="166" spans="1:1">
      <c r="A166" t="s">
        <v>620</v>
      </c>
    </row>
    <row r="167" spans="1:1">
      <c r="A167" t="s">
        <v>621</v>
      </c>
    </row>
    <row r="168" spans="1:1">
      <c r="A168" t="s">
        <v>622</v>
      </c>
    </row>
    <row r="169" spans="1:1">
      <c r="A169" t="s">
        <v>623</v>
      </c>
    </row>
    <row r="170" spans="1:1">
      <c r="A170" t="s">
        <v>624</v>
      </c>
    </row>
    <row r="171" spans="1:1">
      <c r="A171" t="s">
        <v>625</v>
      </c>
    </row>
    <row r="172" spans="1:1">
      <c r="A172" t="s">
        <v>626</v>
      </c>
    </row>
    <row r="173" spans="1:1">
      <c r="A173" t="s">
        <v>627</v>
      </c>
    </row>
    <row r="174" spans="1:1">
      <c r="A174" t="s">
        <v>628</v>
      </c>
    </row>
    <row r="175" spans="1:1">
      <c r="A175" t="s">
        <v>343</v>
      </c>
    </row>
    <row r="176" spans="1:1">
      <c r="A176" t="s">
        <v>344</v>
      </c>
    </row>
    <row r="177" spans="1:1">
      <c r="A177" t="s">
        <v>345</v>
      </c>
    </row>
    <row r="178" spans="1:1">
      <c r="A178" t="s">
        <v>346</v>
      </c>
    </row>
    <row r="179" spans="1:1">
      <c r="A179" t="s">
        <v>347</v>
      </c>
    </row>
    <row r="180" spans="1:1">
      <c r="A180" t="s">
        <v>348</v>
      </c>
    </row>
    <row r="181" spans="1:1">
      <c r="A181" t="s">
        <v>349</v>
      </c>
    </row>
    <row r="182" spans="1:1">
      <c r="A182" t="s">
        <v>350</v>
      </c>
    </row>
    <row r="183" spans="1:1">
      <c r="A183" t="s">
        <v>351</v>
      </c>
    </row>
    <row r="184" spans="1:1">
      <c r="A184" t="s">
        <v>352</v>
      </c>
    </row>
    <row r="185" spans="1:1">
      <c r="A185" t="s">
        <v>353</v>
      </c>
    </row>
    <row r="186" spans="1:1">
      <c r="A186" t="s">
        <v>354</v>
      </c>
    </row>
    <row r="187" spans="1:1">
      <c r="A187" t="s">
        <v>355</v>
      </c>
    </row>
    <row r="188" spans="1:1">
      <c r="A188" t="s">
        <v>356</v>
      </c>
    </row>
    <row r="189" spans="1:1">
      <c r="A189" t="s">
        <v>357</v>
      </c>
    </row>
    <row r="190" spans="1:1">
      <c r="A190" t="s">
        <v>358</v>
      </c>
    </row>
    <row r="191" spans="1:1">
      <c r="A191" t="s">
        <v>359</v>
      </c>
    </row>
    <row r="192" spans="1:1">
      <c r="A192" t="s">
        <v>360</v>
      </c>
    </row>
    <row r="193" spans="1:1">
      <c r="A193" t="s">
        <v>361</v>
      </c>
    </row>
    <row r="194" spans="1:1">
      <c r="A194" t="s">
        <v>362</v>
      </c>
    </row>
    <row r="195" spans="1:1">
      <c r="A195" t="s">
        <v>363</v>
      </c>
    </row>
    <row r="196" spans="1:1">
      <c r="A196" t="s">
        <v>364</v>
      </c>
    </row>
    <row r="197" spans="1:1">
      <c r="A197" t="s">
        <v>365</v>
      </c>
    </row>
    <row r="198" spans="1:1">
      <c r="A198" t="s">
        <v>366</v>
      </c>
    </row>
    <row r="199" spans="1:1">
      <c r="A199" t="s">
        <v>367</v>
      </c>
    </row>
    <row r="200" spans="1:1">
      <c r="A200" t="s">
        <v>368</v>
      </c>
    </row>
    <row r="201" spans="1:1">
      <c r="A201" t="s">
        <v>369</v>
      </c>
    </row>
    <row r="202" spans="1:1">
      <c r="A202" t="s">
        <v>370</v>
      </c>
    </row>
    <row r="203" spans="1:1">
      <c r="A203" t="s">
        <v>371</v>
      </c>
    </row>
    <row r="204" spans="1:1">
      <c r="A204" t="s">
        <v>372</v>
      </c>
    </row>
    <row r="205" spans="1:1">
      <c r="A205" t="s">
        <v>373</v>
      </c>
    </row>
    <row r="206" spans="1:1">
      <c r="A206" t="s">
        <v>374</v>
      </c>
    </row>
    <row r="207" spans="1:1">
      <c r="A207" t="s">
        <v>375</v>
      </c>
    </row>
    <row r="208" spans="1:1">
      <c r="A208" t="s">
        <v>376</v>
      </c>
    </row>
    <row r="209" spans="1:1">
      <c r="A209" t="s">
        <v>377</v>
      </c>
    </row>
    <row r="210" spans="1:1">
      <c r="A210" t="s">
        <v>378</v>
      </c>
    </row>
    <row r="211" spans="1:1">
      <c r="A211" t="s">
        <v>379</v>
      </c>
    </row>
    <row r="212" spans="1:1">
      <c r="A212" t="s">
        <v>380</v>
      </c>
    </row>
    <row r="213" spans="1:1">
      <c r="A213" t="s">
        <v>381</v>
      </c>
    </row>
    <row r="214" spans="1:1">
      <c r="A214" t="s">
        <v>382</v>
      </c>
    </row>
    <row r="215" spans="1:1">
      <c r="A215" t="s">
        <v>383</v>
      </c>
    </row>
    <row r="216" spans="1:1">
      <c r="A216" t="s">
        <v>384</v>
      </c>
    </row>
    <row r="217" spans="1:1">
      <c r="A217" t="s">
        <v>385</v>
      </c>
    </row>
    <row r="218" spans="1:1">
      <c r="A218" t="s">
        <v>386</v>
      </c>
    </row>
    <row r="219" spans="1:1">
      <c r="A219" t="s">
        <v>387</v>
      </c>
    </row>
    <row r="220" spans="1:1">
      <c r="A220" t="s">
        <v>388</v>
      </c>
    </row>
    <row r="221" spans="1:1">
      <c r="A221" t="s">
        <v>389</v>
      </c>
    </row>
    <row r="222" spans="1:1">
      <c r="A222" t="s">
        <v>390</v>
      </c>
    </row>
    <row r="223" spans="1:1">
      <c r="A223" t="s">
        <v>391</v>
      </c>
    </row>
    <row r="224" spans="1:1">
      <c r="A224" t="s">
        <v>392</v>
      </c>
    </row>
    <row r="225" spans="1:1">
      <c r="A225" t="s">
        <v>393</v>
      </c>
    </row>
    <row r="226" spans="1:1">
      <c r="A226" t="s">
        <v>394</v>
      </c>
    </row>
    <row r="227" spans="1:1">
      <c r="A227" t="s">
        <v>395</v>
      </c>
    </row>
    <row r="228" spans="1:1">
      <c r="A228" t="s">
        <v>396</v>
      </c>
    </row>
    <row r="229" spans="1:1">
      <c r="A229" t="s">
        <v>397</v>
      </c>
    </row>
    <row r="230" spans="1:1">
      <c r="A230" t="s">
        <v>398</v>
      </c>
    </row>
    <row r="231" spans="1:1">
      <c r="A231" t="s">
        <v>399</v>
      </c>
    </row>
    <row r="232" spans="1:1">
      <c r="A232" t="s">
        <v>400</v>
      </c>
    </row>
    <row r="233" spans="1:1">
      <c r="A233" t="s">
        <v>401</v>
      </c>
    </row>
    <row r="234" spans="1:1">
      <c r="A234" t="s">
        <v>402</v>
      </c>
    </row>
    <row r="235" spans="1:1">
      <c r="A235" t="s">
        <v>403</v>
      </c>
    </row>
    <row r="236" spans="1:1">
      <c r="A236" t="s">
        <v>404</v>
      </c>
    </row>
    <row r="237" spans="1:1">
      <c r="A237" t="s">
        <v>405</v>
      </c>
    </row>
    <row r="238" spans="1:1">
      <c r="A238" t="s">
        <v>406</v>
      </c>
    </row>
    <row r="239" spans="1:1">
      <c r="A239" t="s">
        <v>407</v>
      </c>
    </row>
    <row r="240" spans="1:1">
      <c r="A240" t="s">
        <v>408</v>
      </c>
    </row>
    <row r="241" spans="1:1">
      <c r="A241" t="s">
        <v>409</v>
      </c>
    </row>
    <row r="242" spans="1:1">
      <c r="A242" t="s">
        <v>410</v>
      </c>
    </row>
    <row r="243" spans="1:1">
      <c r="A243" t="s">
        <v>411</v>
      </c>
    </row>
    <row r="244" spans="1:1">
      <c r="A244" t="s">
        <v>412</v>
      </c>
    </row>
    <row r="245" spans="1:1">
      <c r="A245" t="s">
        <v>413</v>
      </c>
    </row>
    <row r="246" spans="1:1">
      <c r="A246" t="s">
        <v>414</v>
      </c>
    </row>
    <row r="247" spans="1:1">
      <c r="A247" t="s">
        <v>415</v>
      </c>
    </row>
    <row r="248" spans="1:1">
      <c r="A248" t="s">
        <v>416</v>
      </c>
    </row>
    <row r="249" spans="1:1">
      <c r="A249" t="s">
        <v>417</v>
      </c>
    </row>
    <row r="250" spans="1:1">
      <c r="A250" t="s">
        <v>418</v>
      </c>
    </row>
    <row r="251" spans="1:1">
      <c r="A251" t="s">
        <v>419</v>
      </c>
    </row>
    <row r="252" spans="1:1">
      <c r="A252" t="s">
        <v>420</v>
      </c>
    </row>
    <row r="253" spans="1:1">
      <c r="A253" t="s">
        <v>421</v>
      </c>
    </row>
    <row r="254" spans="1:1">
      <c r="A254" t="s">
        <v>422</v>
      </c>
    </row>
    <row r="255" spans="1:1">
      <c r="A255" t="s">
        <v>423</v>
      </c>
    </row>
    <row r="256" spans="1:1">
      <c r="A256" t="s">
        <v>424</v>
      </c>
    </row>
    <row r="257" spans="1:1">
      <c r="A257" t="s">
        <v>425</v>
      </c>
    </row>
    <row r="258" spans="1:1">
      <c r="A258" t="s">
        <v>426</v>
      </c>
    </row>
    <row r="259" spans="1:1">
      <c r="A259" t="s">
        <v>427</v>
      </c>
    </row>
    <row r="260" spans="1:1">
      <c r="A260" t="s">
        <v>428</v>
      </c>
    </row>
    <row r="261" spans="1:1">
      <c r="A261" t="s">
        <v>429</v>
      </c>
    </row>
    <row r="262" spans="1:1">
      <c r="A262" t="s">
        <v>430</v>
      </c>
    </row>
    <row r="263" spans="1:1">
      <c r="A263" t="s">
        <v>431</v>
      </c>
    </row>
    <row r="264" spans="1:1">
      <c r="A264" t="s">
        <v>432</v>
      </c>
    </row>
    <row r="265" spans="1:1">
      <c r="A265" t="s">
        <v>433</v>
      </c>
    </row>
    <row r="266" spans="1:1">
      <c r="A266" t="s">
        <v>434</v>
      </c>
    </row>
    <row r="267" spans="1:1">
      <c r="A267" t="s">
        <v>435</v>
      </c>
    </row>
    <row r="268" spans="1:1">
      <c r="A268" t="s">
        <v>436</v>
      </c>
    </row>
    <row r="269" spans="1:1">
      <c r="A269" t="s">
        <v>437</v>
      </c>
    </row>
    <row r="270" spans="1:1">
      <c r="A270" t="s">
        <v>438</v>
      </c>
    </row>
    <row r="271" spans="1:1">
      <c r="A271" t="s">
        <v>439</v>
      </c>
    </row>
    <row r="272" spans="1:1">
      <c r="A272" t="s">
        <v>440</v>
      </c>
    </row>
    <row r="273" spans="1:1">
      <c r="A273" t="s">
        <v>441</v>
      </c>
    </row>
    <row r="274" spans="1:1">
      <c r="A274" t="s">
        <v>442</v>
      </c>
    </row>
    <row r="275" spans="1:1">
      <c r="A275" t="s">
        <v>443</v>
      </c>
    </row>
    <row r="276" spans="1:1">
      <c r="A276" t="s">
        <v>444</v>
      </c>
    </row>
    <row r="277" spans="1:1">
      <c r="A277" t="s">
        <v>445</v>
      </c>
    </row>
    <row r="278" spans="1:1">
      <c r="A278" t="s">
        <v>446</v>
      </c>
    </row>
    <row r="279" spans="1:1">
      <c r="A279" t="s">
        <v>447</v>
      </c>
    </row>
    <row r="280" spans="1:1">
      <c r="A280" t="s">
        <v>448</v>
      </c>
    </row>
    <row r="281" spans="1:1">
      <c r="A281" t="s">
        <v>449</v>
      </c>
    </row>
    <row r="282" spans="1:1">
      <c r="A282" t="s">
        <v>450</v>
      </c>
    </row>
    <row r="283" spans="1:1">
      <c r="A283" t="s">
        <v>451</v>
      </c>
    </row>
    <row r="284" spans="1:1">
      <c r="A284" t="s">
        <v>452</v>
      </c>
    </row>
    <row r="285" spans="1:1">
      <c r="A285" t="s">
        <v>453</v>
      </c>
    </row>
    <row r="286" spans="1:1">
      <c r="A286" t="s">
        <v>454</v>
      </c>
    </row>
    <row r="287" spans="1:1">
      <c r="A287" t="s">
        <v>455</v>
      </c>
    </row>
    <row r="288" spans="1:1">
      <c r="A288" t="s">
        <v>456</v>
      </c>
    </row>
    <row r="289" spans="1:1">
      <c r="A289" t="s">
        <v>457</v>
      </c>
    </row>
    <row r="290" spans="1:1">
      <c r="A290" t="s">
        <v>458</v>
      </c>
    </row>
    <row r="291" spans="1:1">
      <c r="A291" t="s">
        <v>459</v>
      </c>
    </row>
    <row r="292" spans="1:1">
      <c r="A292" t="s">
        <v>460</v>
      </c>
    </row>
    <row r="293" spans="1:1">
      <c r="A293" t="s">
        <v>461</v>
      </c>
    </row>
    <row r="294" spans="1:1">
      <c r="A294" t="s">
        <v>462</v>
      </c>
    </row>
    <row r="295" spans="1:1">
      <c r="A295" t="s">
        <v>463</v>
      </c>
    </row>
    <row r="296" spans="1:1">
      <c r="A296" t="s">
        <v>464</v>
      </c>
    </row>
    <row r="297" spans="1:1">
      <c r="A297" t="s">
        <v>465</v>
      </c>
    </row>
    <row r="298" spans="1:1">
      <c r="A298" t="s">
        <v>466</v>
      </c>
    </row>
    <row r="299" spans="1:1">
      <c r="A299" t="s">
        <v>467</v>
      </c>
    </row>
    <row r="300" spans="1:1">
      <c r="A300" t="s">
        <v>468</v>
      </c>
    </row>
    <row r="301" spans="1:1">
      <c r="A301" t="s">
        <v>469</v>
      </c>
    </row>
    <row r="302" spans="1:1">
      <c r="A302" t="s">
        <v>470</v>
      </c>
    </row>
    <row r="303" spans="1:1">
      <c r="A303" t="s">
        <v>471</v>
      </c>
    </row>
    <row r="304" spans="1:1">
      <c r="A304" t="s">
        <v>472</v>
      </c>
    </row>
    <row r="305" spans="1:1">
      <c r="A305" t="s">
        <v>473</v>
      </c>
    </row>
    <row r="306" spans="1:1">
      <c r="A306" t="s">
        <v>474</v>
      </c>
    </row>
    <row r="307" spans="1:1">
      <c r="A307" t="s">
        <v>475</v>
      </c>
    </row>
    <row r="308" spans="1:1">
      <c r="A308" t="s">
        <v>476</v>
      </c>
    </row>
    <row r="309" spans="1:1">
      <c r="A309" t="s">
        <v>477</v>
      </c>
    </row>
    <row r="310" spans="1:1">
      <c r="A310" t="s">
        <v>478</v>
      </c>
    </row>
    <row r="311" spans="1:1">
      <c r="A311" t="s">
        <v>479</v>
      </c>
    </row>
    <row r="312" spans="1:1">
      <c r="A312" t="s">
        <v>480</v>
      </c>
    </row>
    <row r="313" spans="1:1">
      <c r="A313" t="s">
        <v>481</v>
      </c>
    </row>
    <row r="314" spans="1:1">
      <c r="A314" t="s">
        <v>482</v>
      </c>
    </row>
    <row r="315" spans="1:1">
      <c r="A315" t="s">
        <v>483</v>
      </c>
    </row>
    <row r="316" spans="1:1">
      <c r="A316" t="s">
        <v>484</v>
      </c>
    </row>
    <row r="317" spans="1:1">
      <c r="A317" t="s">
        <v>485</v>
      </c>
    </row>
    <row r="318" spans="1:1">
      <c r="A318" t="s">
        <v>486</v>
      </c>
    </row>
    <row r="319" spans="1:1">
      <c r="A319" t="s">
        <v>487</v>
      </c>
    </row>
    <row r="320" spans="1:1">
      <c r="A320" t="s">
        <v>488</v>
      </c>
    </row>
    <row r="321" spans="1:1">
      <c r="A321" t="s">
        <v>489</v>
      </c>
    </row>
    <row r="322" spans="1:1">
      <c r="A322" t="s">
        <v>490</v>
      </c>
    </row>
    <row r="323" spans="1:1">
      <c r="A323" t="s">
        <v>491</v>
      </c>
    </row>
    <row r="324" spans="1:1">
      <c r="A324" t="s">
        <v>492</v>
      </c>
    </row>
    <row r="325" spans="1:1">
      <c r="A325" t="s">
        <v>493</v>
      </c>
    </row>
    <row r="326" spans="1:1">
      <c r="A326" t="s">
        <v>494</v>
      </c>
    </row>
    <row r="327" spans="1:1">
      <c r="A327" t="s">
        <v>495</v>
      </c>
    </row>
    <row r="328" spans="1:1">
      <c r="A328" t="s">
        <v>496</v>
      </c>
    </row>
    <row r="329" spans="1:1">
      <c r="A329" t="s">
        <v>497</v>
      </c>
    </row>
    <row r="330" spans="1:1">
      <c r="A330" t="s">
        <v>498</v>
      </c>
    </row>
    <row r="331" spans="1:1">
      <c r="A331" t="s">
        <v>499</v>
      </c>
    </row>
    <row r="332" spans="1:1">
      <c r="A332" t="s">
        <v>629</v>
      </c>
    </row>
    <row r="333" spans="1:1">
      <c r="A333" t="s">
        <v>630</v>
      </c>
    </row>
    <row r="334" spans="1:1">
      <c r="A334" t="s">
        <v>631</v>
      </c>
    </row>
    <row r="335" spans="1:1">
      <c r="A335" t="s">
        <v>632</v>
      </c>
    </row>
    <row r="336" spans="1:1">
      <c r="A336" t="s">
        <v>633</v>
      </c>
    </row>
    <row r="337" spans="1:1">
      <c r="A337" t="s">
        <v>634</v>
      </c>
    </row>
    <row r="338" spans="1:1">
      <c r="A338" t="s">
        <v>635</v>
      </c>
    </row>
    <row r="339" spans="1:1">
      <c r="A339" t="s">
        <v>636</v>
      </c>
    </row>
    <row r="340" spans="1:1">
      <c r="A340" t="s">
        <v>637</v>
      </c>
    </row>
    <row r="341" spans="1:1">
      <c r="A341" t="s">
        <v>638</v>
      </c>
    </row>
    <row r="342" spans="1:1">
      <c r="A342" t="s">
        <v>639</v>
      </c>
    </row>
    <row r="343" spans="1:1">
      <c r="A343" t="s">
        <v>640</v>
      </c>
    </row>
    <row r="344" spans="1:1">
      <c r="A344" t="s">
        <v>641</v>
      </c>
    </row>
    <row r="345" spans="1:1">
      <c r="A345" t="s">
        <v>642</v>
      </c>
    </row>
    <row r="346" spans="1:1">
      <c r="A346" t="s">
        <v>643</v>
      </c>
    </row>
    <row r="347" spans="1:1">
      <c r="A347" t="s">
        <v>644</v>
      </c>
    </row>
    <row r="348" spans="1:1">
      <c r="A348" t="s">
        <v>645</v>
      </c>
    </row>
    <row r="349" spans="1:1">
      <c r="A349" t="s">
        <v>646</v>
      </c>
    </row>
    <row r="350" spans="1:1">
      <c r="A350" t="s">
        <v>647</v>
      </c>
    </row>
    <row r="351" spans="1:1">
      <c r="A351" t="s">
        <v>648</v>
      </c>
    </row>
    <row r="352" spans="1:1">
      <c r="A352" t="s">
        <v>649</v>
      </c>
    </row>
    <row r="353" spans="1:1">
      <c r="A353" t="s">
        <v>650</v>
      </c>
    </row>
    <row r="354" spans="1:1">
      <c r="A354" t="s">
        <v>651</v>
      </c>
    </row>
    <row r="355" spans="1:1">
      <c r="A355" t="s">
        <v>652</v>
      </c>
    </row>
    <row r="356" spans="1:1">
      <c r="A356" t="s">
        <v>653</v>
      </c>
    </row>
    <row r="357" spans="1:1">
      <c r="A357" t="s">
        <v>654</v>
      </c>
    </row>
    <row r="358" spans="1:1">
      <c r="A358" t="s">
        <v>500</v>
      </c>
    </row>
    <row r="359" spans="1:1">
      <c r="A359" t="s">
        <v>501</v>
      </c>
    </row>
    <row r="360" spans="1:1">
      <c r="A360" t="s">
        <v>502</v>
      </c>
    </row>
    <row r="361" spans="1:1">
      <c r="A361" t="s">
        <v>503</v>
      </c>
    </row>
    <row r="362" spans="1:1">
      <c r="A362" t="s">
        <v>504</v>
      </c>
    </row>
    <row r="363" spans="1:1">
      <c r="A363" t="s">
        <v>505</v>
      </c>
    </row>
    <row r="364" spans="1:1">
      <c r="A364" t="s">
        <v>506</v>
      </c>
    </row>
    <row r="365" spans="1:1">
      <c r="A365" t="s">
        <v>507</v>
      </c>
    </row>
    <row r="366" spans="1:1">
      <c r="A366" t="s">
        <v>508</v>
      </c>
    </row>
    <row r="367" spans="1:1">
      <c r="A367" t="s">
        <v>509</v>
      </c>
    </row>
    <row r="368" spans="1:1">
      <c r="A368" t="s">
        <v>510</v>
      </c>
    </row>
    <row r="369" spans="1:1">
      <c r="A369" t="s">
        <v>511</v>
      </c>
    </row>
    <row r="370" spans="1:1">
      <c r="A370" t="s">
        <v>512</v>
      </c>
    </row>
    <row r="371" spans="1:1">
      <c r="A371" t="s">
        <v>513</v>
      </c>
    </row>
    <row r="372" spans="1:1">
      <c r="A372" t="s">
        <v>514</v>
      </c>
    </row>
    <row r="373" spans="1:1">
      <c r="A373" t="s">
        <v>515</v>
      </c>
    </row>
    <row r="374" spans="1:1">
      <c r="A374" t="s">
        <v>516</v>
      </c>
    </row>
    <row r="375" spans="1:1">
      <c r="A375" t="s">
        <v>517</v>
      </c>
    </row>
    <row r="376" spans="1:1">
      <c r="A376" t="s">
        <v>518</v>
      </c>
    </row>
    <row r="377" spans="1:1">
      <c r="A377" t="s">
        <v>519</v>
      </c>
    </row>
    <row r="378" spans="1:1">
      <c r="A378" t="s">
        <v>520</v>
      </c>
    </row>
    <row r="379" spans="1:1">
      <c r="A379" t="s">
        <v>521</v>
      </c>
    </row>
    <row r="380" spans="1:1">
      <c r="A380" t="s">
        <v>522</v>
      </c>
    </row>
    <row r="381" spans="1:1">
      <c r="A381" t="s">
        <v>523</v>
      </c>
    </row>
    <row r="382" spans="1:1">
      <c r="A382" t="s">
        <v>524</v>
      </c>
    </row>
    <row r="383" spans="1:1">
      <c r="A383" t="s">
        <v>525</v>
      </c>
    </row>
    <row r="384" spans="1:1">
      <c r="A384" t="s">
        <v>526</v>
      </c>
    </row>
    <row r="385" spans="1:1">
      <c r="A385" t="s">
        <v>527</v>
      </c>
    </row>
    <row r="386" spans="1:1">
      <c r="A386" t="s">
        <v>528</v>
      </c>
    </row>
    <row r="387" spans="1:1">
      <c r="A387" t="s">
        <v>529</v>
      </c>
    </row>
    <row r="388" spans="1:1">
      <c r="A388" t="s">
        <v>530</v>
      </c>
    </row>
    <row r="389" spans="1:1">
      <c r="A389" t="s">
        <v>531</v>
      </c>
    </row>
    <row r="390" spans="1:1">
      <c r="A390" t="s">
        <v>532</v>
      </c>
    </row>
    <row r="391" spans="1:1">
      <c r="A391" t="s">
        <v>533</v>
      </c>
    </row>
    <row r="392" spans="1:1">
      <c r="A392" t="s">
        <v>534</v>
      </c>
    </row>
    <row r="393" spans="1:1">
      <c r="A393" t="s">
        <v>113</v>
      </c>
    </row>
    <row r="394" spans="1:1">
      <c r="A394" t="s">
        <v>535</v>
      </c>
    </row>
    <row r="395" spans="1:1">
      <c r="A395" t="s">
        <v>536</v>
      </c>
    </row>
    <row r="396" spans="1:1">
      <c r="A396" t="s">
        <v>537</v>
      </c>
    </row>
    <row r="397" spans="1:1">
      <c r="A397" t="s">
        <v>538</v>
      </c>
    </row>
    <row r="398" spans="1:1">
      <c r="A398" t="s">
        <v>539</v>
      </c>
    </row>
    <row r="399" spans="1:1">
      <c r="A399" t="s">
        <v>540</v>
      </c>
    </row>
    <row r="400" spans="1:1">
      <c r="A400" t="s">
        <v>541</v>
      </c>
    </row>
    <row r="401" spans="1:1">
      <c r="A401" t="s">
        <v>542</v>
      </c>
    </row>
    <row r="402" spans="1:1">
      <c r="A402" t="s">
        <v>543</v>
      </c>
    </row>
    <row r="403" spans="1:1">
      <c r="A403" t="s">
        <v>544</v>
      </c>
    </row>
    <row r="404" spans="1:1">
      <c r="A404" t="s">
        <v>545</v>
      </c>
    </row>
    <row r="405" spans="1:1">
      <c r="A405" t="s">
        <v>546</v>
      </c>
    </row>
    <row r="406" spans="1:1">
      <c r="A406" t="s">
        <v>547</v>
      </c>
    </row>
    <row r="407" spans="1:1">
      <c r="A407" t="s">
        <v>548</v>
      </c>
    </row>
    <row r="408" spans="1:1">
      <c r="A408" t="s">
        <v>549</v>
      </c>
    </row>
    <row r="409" spans="1:1">
      <c r="A409" t="s">
        <v>550</v>
      </c>
    </row>
    <row r="410" spans="1:1">
      <c r="A410" t="s">
        <v>551</v>
      </c>
    </row>
    <row r="411" spans="1:1">
      <c r="A411" t="s">
        <v>552</v>
      </c>
    </row>
    <row r="412" spans="1:1">
      <c r="A412" t="s">
        <v>553</v>
      </c>
    </row>
    <row r="413" spans="1:1">
      <c r="A413" t="s">
        <v>554</v>
      </c>
    </row>
    <row r="414" spans="1:1">
      <c r="A414" t="s">
        <v>555</v>
      </c>
    </row>
    <row r="415" spans="1:1">
      <c r="A415" t="s">
        <v>556</v>
      </c>
    </row>
    <row r="416" spans="1:1">
      <c r="A416" t="s">
        <v>557</v>
      </c>
    </row>
    <row r="417" spans="1:1">
      <c r="A417" t="s">
        <v>558</v>
      </c>
    </row>
    <row r="418" spans="1:1">
      <c r="A418" t="s">
        <v>559</v>
      </c>
    </row>
    <row r="419" spans="1:1">
      <c r="A419" t="s">
        <v>560</v>
      </c>
    </row>
    <row r="420" spans="1:1">
      <c r="A420" t="s">
        <v>561</v>
      </c>
    </row>
    <row r="421" spans="1:1">
      <c r="A421" t="s">
        <v>562</v>
      </c>
    </row>
    <row r="422" spans="1:1">
      <c r="A422" t="s">
        <v>563</v>
      </c>
    </row>
    <row r="423" spans="1:1">
      <c r="A423" t="s">
        <v>564</v>
      </c>
    </row>
    <row r="424" spans="1:1">
      <c r="A424" t="s">
        <v>565</v>
      </c>
    </row>
    <row r="425" spans="1:1">
      <c r="A425" t="s">
        <v>656</v>
      </c>
    </row>
    <row r="426" spans="1:1">
      <c r="A426" t="s">
        <v>657</v>
      </c>
    </row>
    <row r="427" spans="1:1">
      <c r="A427" t="s">
        <v>567</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V37"/>
  <sheetViews>
    <sheetView showGridLines="0" showRowColHeaders="0" topLeftCell="B12" zoomScaleNormal="100" workbookViewId="0">
      <selection activeCell="C34" sqref="C34"/>
    </sheetView>
  </sheetViews>
  <sheetFormatPr baseColWidth="10" defaultColWidth="9.140625" defaultRowHeight="20.25"/>
  <cols>
    <col min="1" max="1" width="0" style="6" hidden="1" customWidth="1"/>
    <col min="2" max="2" width="17.7109375" style="55" customWidth="1"/>
    <col min="3" max="3" width="19.85546875" style="55" customWidth="1"/>
    <col min="4" max="6" width="9.140625" style="6"/>
    <col min="7" max="7" width="14.85546875" style="6" customWidth="1"/>
    <col min="8" max="9" width="9.140625" style="6"/>
    <col min="10" max="10" width="14.5703125" style="6" customWidth="1"/>
    <col min="11" max="13" width="9.140625" style="6"/>
    <col min="14" max="14" width="16.140625" style="6" customWidth="1"/>
    <col min="15" max="16" width="9.140625" style="6"/>
    <col min="17" max="17" width="16.140625" style="6" customWidth="1"/>
    <col min="18" max="19" width="5.7109375" style="57" customWidth="1"/>
    <col min="20" max="21" width="9.140625" style="6"/>
    <col min="22" max="22" width="16.85546875" style="6" customWidth="1"/>
    <col min="23" max="16384" width="9.140625" style="6"/>
  </cols>
  <sheetData>
    <row r="2" spans="2:22" ht="15" customHeight="1">
      <c r="E2" s="138" t="s">
        <v>7</v>
      </c>
      <c r="F2" s="138"/>
      <c r="G2" s="138"/>
      <c r="H2" s="138"/>
      <c r="I2" s="138"/>
      <c r="J2" s="138"/>
      <c r="K2" s="138"/>
      <c r="L2" s="138"/>
      <c r="M2" s="138"/>
      <c r="N2" s="138"/>
      <c r="O2" s="138"/>
      <c r="P2" s="138"/>
      <c r="Q2" s="138"/>
      <c r="R2" s="138"/>
      <c r="S2" s="138"/>
      <c r="T2" s="138"/>
      <c r="U2" s="138"/>
      <c r="V2" s="138"/>
    </row>
    <row r="3" spans="2:22" ht="15" customHeight="1" thickBot="1">
      <c r="E3" s="139"/>
      <c r="F3" s="139"/>
      <c r="G3" s="139"/>
      <c r="H3" s="139"/>
      <c r="I3" s="139"/>
      <c r="J3" s="139"/>
      <c r="K3" s="139"/>
      <c r="L3" s="139"/>
      <c r="M3" s="139"/>
      <c r="N3" s="139"/>
      <c r="O3" s="139"/>
      <c r="P3" s="139"/>
      <c r="Q3" s="139"/>
      <c r="R3" s="139"/>
      <c r="S3" s="139"/>
      <c r="T3" s="139"/>
      <c r="U3" s="139"/>
      <c r="V3" s="139"/>
    </row>
    <row r="5" spans="2:22" ht="15" customHeight="1">
      <c r="E5" s="116" t="s">
        <v>22</v>
      </c>
      <c r="F5" s="116"/>
      <c r="G5" s="116"/>
      <c r="H5" s="116"/>
      <c r="I5" s="116"/>
      <c r="J5" s="116"/>
      <c r="K5" s="116"/>
      <c r="L5" s="116"/>
      <c r="M5" s="116"/>
      <c r="N5" s="116"/>
      <c r="O5" s="116"/>
      <c r="P5" s="116"/>
      <c r="Q5" s="116"/>
      <c r="R5" s="20"/>
      <c r="S5" s="20"/>
      <c r="T5" s="143" t="s">
        <v>23</v>
      </c>
      <c r="U5" s="143"/>
      <c r="V5" s="143"/>
    </row>
    <row r="6" spans="2:22" ht="18.75" customHeight="1">
      <c r="B6" s="107" t="s">
        <v>3</v>
      </c>
      <c r="C6" s="107"/>
      <c r="E6" s="116"/>
      <c r="F6" s="116"/>
      <c r="G6" s="116"/>
      <c r="H6" s="116"/>
      <c r="I6" s="116"/>
      <c r="J6" s="116"/>
      <c r="K6" s="116"/>
      <c r="L6" s="116"/>
      <c r="M6" s="116"/>
      <c r="N6" s="116"/>
      <c r="O6" s="116"/>
      <c r="P6" s="116"/>
      <c r="Q6" s="116"/>
      <c r="R6" s="20"/>
      <c r="S6" s="20"/>
      <c r="T6" s="143"/>
      <c r="U6" s="143"/>
      <c r="V6" s="143"/>
    </row>
    <row r="7" spans="2:22">
      <c r="B7" s="107"/>
      <c r="C7" s="107"/>
      <c r="E7" s="15"/>
      <c r="F7" s="15"/>
      <c r="G7" s="15"/>
      <c r="H7" s="15"/>
      <c r="I7" s="15"/>
      <c r="J7" s="15"/>
      <c r="N7" s="12"/>
      <c r="O7" s="12"/>
      <c r="P7" s="12"/>
      <c r="Q7" s="12"/>
      <c r="T7" s="143"/>
      <c r="U7" s="143"/>
      <c r="V7" s="143"/>
    </row>
    <row r="8" spans="2:22" ht="31.5" customHeight="1">
      <c r="B8" s="107" t="s">
        <v>7</v>
      </c>
      <c r="C8" s="107"/>
      <c r="E8" s="134" t="s">
        <v>24</v>
      </c>
      <c r="F8" s="134"/>
      <c r="G8" s="140"/>
      <c r="H8" s="134" t="s">
        <v>25</v>
      </c>
      <c r="I8" s="134"/>
      <c r="J8" s="140"/>
      <c r="K8" s="134" t="s">
        <v>26</v>
      </c>
      <c r="L8" s="134"/>
      <c r="M8" s="134"/>
      <c r="N8" s="135"/>
      <c r="O8" s="136" t="s">
        <v>27</v>
      </c>
      <c r="P8" s="134"/>
      <c r="Q8" s="134"/>
      <c r="T8" s="143"/>
      <c r="U8" s="143"/>
      <c r="V8" s="143"/>
    </row>
    <row r="9" spans="2:22" ht="19.5" customHeight="1">
      <c r="B9" s="107"/>
      <c r="C9" s="107"/>
      <c r="E9" s="134"/>
      <c r="F9" s="134"/>
      <c r="G9" s="140"/>
      <c r="H9" s="134"/>
      <c r="I9" s="134"/>
      <c r="J9" s="140"/>
      <c r="K9" s="134"/>
      <c r="L9" s="134"/>
      <c r="M9" s="134"/>
      <c r="N9" s="135"/>
      <c r="O9" s="136"/>
      <c r="P9" s="134"/>
      <c r="Q9" s="134"/>
      <c r="T9" s="143"/>
      <c r="U9" s="143"/>
      <c r="V9" s="143"/>
    </row>
    <row r="10" spans="2:22" ht="26.25" customHeight="1">
      <c r="B10" s="107" t="s">
        <v>9</v>
      </c>
      <c r="C10" s="107"/>
      <c r="E10" s="43"/>
      <c r="F10" s="43"/>
      <c r="G10" s="43"/>
      <c r="H10" s="43"/>
      <c r="I10" s="43"/>
      <c r="J10" s="43"/>
      <c r="K10" s="43"/>
      <c r="L10" s="43"/>
      <c r="M10" s="43"/>
      <c r="N10" s="43"/>
      <c r="O10" s="43"/>
      <c r="P10" s="43"/>
      <c r="Q10" s="43"/>
      <c r="R10" s="58"/>
      <c r="S10" s="58"/>
      <c r="T10" s="143"/>
      <c r="U10" s="143"/>
      <c r="V10" s="143"/>
    </row>
    <row r="11" spans="2:22" ht="24" customHeight="1">
      <c r="B11" s="107"/>
      <c r="C11" s="107"/>
      <c r="E11" s="141" t="s">
        <v>28</v>
      </c>
      <c r="F11" s="141"/>
      <c r="G11" s="142"/>
      <c r="H11" s="130">
        <v>44608</v>
      </c>
      <c r="I11" s="137"/>
      <c r="J11" s="145"/>
      <c r="K11" s="127" t="s">
        <v>29</v>
      </c>
      <c r="L11" s="128"/>
      <c r="M11" s="128"/>
      <c r="N11" s="129"/>
      <c r="O11" s="131">
        <v>45706</v>
      </c>
      <c r="P11" s="137"/>
      <c r="Q11" s="137"/>
      <c r="T11" s="143"/>
      <c r="U11" s="143"/>
      <c r="V11" s="143"/>
    </row>
    <row r="12" spans="2:22" ht="24" customHeight="1">
      <c r="B12" s="107" t="s">
        <v>10</v>
      </c>
      <c r="C12" s="107"/>
      <c r="E12" s="141"/>
      <c r="F12" s="141"/>
      <c r="G12" s="142"/>
      <c r="H12" s="146"/>
      <c r="I12" s="137"/>
      <c r="J12" s="145"/>
      <c r="K12" s="127"/>
      <c r="L12" s="128"/>
      <c r="M12" s="128"/>
      <c r="N12" s="129"/>
      <c r="O12" s="137"/>
      <c r="P12" s="137"/>
      <c r="Q12" s="137"/>
      <c r="R12" s="59">
        <f>IFERROR(LOOKUP(O11,Administrador!$H$9:$H$11,Administrador!$I$9:$I$11),0)</f>
        <v>2</v>
      </c>
      <c r="S12" s="59" t="str">
        <f>IF(R12=0,1,"")</f>
        <v/>
      </c>
      <c r="T12" s="118" t="s">
        <v>21</v>
      </c>
      <c r="U12" s="118"/>
      <c r="V12" s="118"/>
    </row>
    <row r="13" spans="2:22" ht="24" customHeight="1">
      <c r="B13" s="107"/>
      <c r="C13" s="107"/>
      <c r="E13" s="132" t="s">
        <v>30</v>
      </c>
      <c r="F13" s="132"/>
      <c r="G13" s="133"/>
      <c r="H13" s="122">
        <v>45450</v>
      </c>
      <c r="I13" s="147"/>
      <c r="J13" s="148"/>
      <c r="K13" s="119" t="s">
        <v>31</v>
      </c>
      <c r="L13" s="120"/>
      <c r="M13" s="120"/>
      <c r="N13" s="121"/>
      <c r="O13" s="122">
        <v>45838</v>
      </c>
      <c r="P13" s="123"/>
      <c r="Q13" s="123"/>
      <c r="R13" s="59"/>
      <c r="S13" s="59"/>
      <c r="T13" s="118"/>
      <c r="U13" s="118"/>
      <c r="V13" s="118"/>
    </row>
    <row r="14" spans="2:22" ht="24" customHeight="1">
      <c r="B14" s="107" t="s">
        <v>12</v>
      </c>
      <c r="C14" s="107"/>
      <c r="E14" s="132"/>
      <c r="F14" s="132"/>
      <c r="G14" s="133"/>
      <c r="H14" s="149"/>
      <c r="I14" s="147"/>
      <c r="J14" s="148"/>
      <c r="K14" s="119"/>
      <c r="L14" s="120"/>
      <c r="M14" s="120"/>
      <c r="N14" s="121"/>
      <c r="O14" s="122"/>
      <c r="P14" s="123"/>
      <c r="Q14" s="123"/>
      <c r="R14" s="59">
        <f>IFERROR(LOOKUP(O13,Administrador!$H$9:$H$11,Administrador!$I$9:$I$11),0)</f>
        <v>2</v>
      </c>
      <c r="S14" s="59" t="str">
        <f>IF(R14=0,1,"")</f>
        <v/>
      </c>
      <c r="T14" s="144"/>
      <c r="U14" s="144"/>
      <c r="V14" s="144"/>
    </row>
    <row r="15" spans="2:22" ht="24" customHeight="1">
      <c r="B15" s="107"/>
      <c r="C15" s="107"/>
      <c r="E15" s="141" t="s">
        <v>32</v>
      </c>
      <c r="F15" s="141"/>
      <c r="G15" s="142"/>
      <c r="H15" s="130">
        <v>45754</v>
      </c>
      <c r="I15" s="137"/>
      <c r="J15" s="145"/>
      <c r="K15" s="127" t="s">
        <v>33</v>
      </c>
      <c r="L15" s="128"/>
      <c r="M15" s="128"/>
      <c r="N15" s="129"/>
      <c r="O15" s="130">
        <v>45471</v>
      </c>
      <c r="P15" s="131"/>
      <c r="Q15" s="131"/>
      <c r="R15" s="59"/>
      <c r="S15" s="59"/>
    </row>
    <row r="16" spans="2:22" ht="24" customHeight="1">
      <c r="B16" s="107" t="s">
        <v>16</v>
      </c>
      <c r="C16" s="107"/>
      <c r="E16" s="141"/>
      <c r="F16" s="141"/>
      <c r="G16" s="142"/>
      <c r="H16" s="146"/>
      <c r="I16" s="137"/>
      <c r="J16" s="145"/>
      <c r="K16" s="127"/>
      <c r="L16" s="128"/>
      <c r="M16" s="128"/>
      <c r="N16" s="129"/>
      <c r="O16" s="130"/>
      <c r="P16" s="131"/>
      <c r="Q16" s="131"/>
      <c r="R16" s="59">
        <f>IFERROR(LOOKUP(O15,Administrador!$H$9:$H$11,Administrador!$I$9:$I$11),0)</f>
        <v>2</v>
      </c>
      <c r="S16" s="59" t="str">
        <f>IF(R16=0,1,"")</f>
        <v/>
      </c>
      <c r="T16" s="125" t="s">
        <v>34</v>
      </c>
      <c r="U16" s="125"/>
      <c r="V16" s="125"/>
    </row>
    <row r="17" spans="2:22" ht="24" customHeight="1">
      <c r="B17" s="107"/>
      <c r="C17" s="107"/>
      <c r="E17" s="132" t="s">
        <v>35</v>
      </c>
      <c r="F17" s="132"/>
      <c r="G17" s="133"/>
      <c r="H17" s="122">
        <v>45757</v>
      </c>
      <c r="I17" s="147"/>
      <c r="J17" s="148"/>
      <c r="K17" s="119" t="s">
        <v>36</v>
      </c>
      <c r="L17" s="120"/>
      <c r="M17" s="120"/>
      <c r="N17" s="121"/>
      <c r="O17" s="122">
        <v>45805</v>
      </c>
      <c r="P17" s="123"/>
      <c r="Q17" s="123"/>
      <c r="S17" s="59"/>
      <c r="T17" s="125"/>
      <c r="U17" s="125"/>
      <c r="V17" s="125"/>
    </row>
    <row r="18" spans="2:22" ht="24" customHeight="1">
      <c r="B18" s="107" t="s">
        <v>17</v>
      </c>
      <c r="C18" s="107"/>
      <c r="E18" s="132"/>
      <c r="F18" s="132"/>
      <c r="G18" s="133"/>
      <c r="H18" s="149"/>
      <c r="I18" s="147"/>
      <c r="J18" s="148"/>
      <c r="K18" s="119"/>
      <c r="L18" s="120"/>
      <c r="M18" s="120"/>
      <c r="N18" s="121"/>
      <c r="O18" s="122"/>
      <c r="P18" s="123"/>
      <c r="Q18" s="123"/>
      <c r="R18" s="59">
        <f>IFERROR(LOOKUP(O17,Administrador!$H$9:$H$11,Administrador!$I$9:$I$11),0)</f>
        <v>2</v>
      </c>
      <c r="S18" s="59" t="str">
        <f>IF(R18=0,1,"")</f>
        <v/>
      </c>
      <c r="T18" s="125"/>
      <c r="U18" s="125"/>
      <c r="V18" s="125"/>
    </row>
    <row r="19" spans="2:22" ht="24" customHeight="1">
      <c r="B19" s="107"/>
      <c r="C19" s="107"/>
      <c r="E19" s="141" t="s">
        <v>37</v>
      </c>
      <c r="F19" s="141"/>
      <c r="G19" s="142"/>
      <c r="H19" s="130">
        <v>45202</v>
      </c>
      <c r="I19" s="137"/>
      <c r="J19" s="145"/>
      <c r="K19" s="127" t="s">
        <v>38</v>
      </c>
      <c r="L19" s="128"/>
      <c r="M19" s="128"/>
      <c r="N19" s="129"/>
      <c r="O19" s="130">
        <v>45777</v>
      </c>
      <c r="P19" s="131"/>
      <c r="Q19" s="131"/>
      <c r="S19" s="59"/>
      <c r="T19" s="125"/>
      <c r="U19" s="125"/>
      <c r="V19" s="125"/>
    </row>
    <row r="20" spans="2:22" ht="24" customHeight="1">
      <c r="B20" s="107" t="s">
        <v>18</v>
      </c>
      <c r="C20" s="107"/>
      <c r="E20" s="141"/>
      <c r="F20" s="141"/>
      <c r="G20" s="142"/>
      <c r="H20" s="146"/>
      <c r="I20" s="137"/>
      <c r="J20" s="145"/>
      <c r="K20" s="127"/>
      <c r="L20" s="128"/>
      <c r="M20" s="128"/>
      <c r="N20" s="129"/>
      <c r="O20" s="130"/>
      <c r="P20" s="131"/>
      <c r="Q20" s="131"/>
      <c r="R20" s="59">
        <f>IFERROR(LOOKUP(O19,Administrador!$H$9:$H$11,Administrador!$I$9:$I$11),0)</f>
        <v>2</v>
      </c>
      <c r="S20" s="59" t="str">
        <f>IF(R20=0,1,"")</f>
        <v/>
      </c>
      <c r="T20" s="125"/>
      <c r="U20" s="125"/>
      <c r="V20" s="125"/>
    </row>
    <row r="21" spans="2:22" ht="24" customHeight="1">
      <c r="B21" s="107"/>
      <c r="C21" s="107"/>
      <c r="T21" s="125"/>
      <c r="U21" s="125"/>
      <c r="V21" s="125"/>
    </row>
    <row r="22" spans="2:22" ht="37.5" customHeight="1">
      <c r="B22" s="107" t="s">
        <v>19</v>
      </c>
      <c r="C22" s="107"/>
      <c r="E22" s="124" t="s">
        <v>39</v>
      </c>
      <c r="F22" s="124"/>
      <c r="G22" s="124"/>
      <c r="H22" s="124"/>
      <c r="I22" s="124"/>
      <c r="J22" s="124"/>
      <c r="K22" s="124"/>
      <c r="L22" s="124"/>
      <c r="M22" s="124"/>
      <c r="N22" s="124"/>
      <c r="O22" s="124"/>
      <c r="P22" s="124"/>
      <c r="Q22" s="124"/>
      <c r="T22" s="125"/>
      <c r="U22" s="125"/>
      <c r="V22" s="125"/>
    </row>
    <row r="23" spans="2:22" ht="15.75" customHeight="1">
      <c r="E23" s="124"/>
      <c r="F23" s="124"/>
      <c r="G23" s="124"/>
      <c r="H23" s="124"/>
      <c r="I23" s="124"/>
      <c r="J23" s="124"/>
      <c r="K23" s="124"/>
      <c r="L23" s="124"/>
      <c r="M23" s="124"/>
      <c r="N23" s="124"/>
      <c r="O23" s="124"/>
      <c r="P23" s="124"/>
      <c r="Q23" s="124"/>
      <c r="T23" s="125"/>
      <c r="U23" s="125"/>
      <c r="V23" s="125"/>
    </row>
    <row r="24" spans="2:22" ht="13.5" customHeight="1">
      <c r="E24" s="126" t="s">
        <v>658</v>
      </c>
      <c r="F24" s="126"/>
      <c r="G24" s="126"/>
      <c r="H24" s="126"/>
      <c r="I24" s="126"/>
      <c r="J24" s="126"/>
      <c r="K24" s="126"/>
      <c r="L24" s="126"/>
      <c r="M24" s="126"/>
      <c r="N24" s="126"/>
      <c r="O24" s="126"/>
      <c r="P24" s="126"/>
      <c r="Q24" s="126"/>
      <c r="T24" s="125"/>
      <c r="U24" s="125"/>
      <c r="V24" s="125"/>
    </row>
    <row r="25" spans="2:22" ht="13.5" customHeight="1">
      <c r="E25" s="126"/>
      <c r="F25" s="126"/>
      <c r="G25" s="126"/>
      <c r="H25" s="126"/>
      <c r="I25" s="126"/>
      <c r="J25" s="126"/>
      <c r="K25" s="126"/>
      <c r="L25" s="126"/>
      <c r="M25" s="126"/>
      <c r="N25" s="126"/>
      <c r="O25" s="126"/>
      <c r="P25" s="126"/>
      <c r="Q25" s="126"/>
      <c r="T25" s="125"/>
      <c r="U25" s="125"/>
      <c r="V25" s="125"/>
    </row>
    <row r="26" spans="2:22" ht="13.5" customHeight="1">
      <c r="E26" s="126"/>
      <c r="F26" s="126"/>
      <c r="G26" s="126"/>
      <c r="H26" s="126"/>
      <c r="I26" s="126"/>
      <c r="J26" s="126"/>
      <c r="K26" s="126"/>
      <c r="L26" s="126"/>
      <c r="M26" s="126"/>
      <c r="N26" s="126"/>
      <c r="O26" s="126"/>
      <c r="P26" s="126"/>
      <c r="Q26" s="126"/>
      <c r="T26" s="125"/>
      <c r="U26" s="125"/>
      <c r="V26" s="125"/>
    </row>
    <row r="27" spans="2:22" ht="13.5" customHeight="1">
      <c r="E27" s="126"/>
      <c r="F27" s="126"/>
      <c r="G27" s="126"/>
      <c r="H27" s="126"/>
      <c r="I27" s="126"/>
      <c r="J27" s="126"/>
      <c r="K27" s="126"/>
      <c r="L27" s="126"/>
      <c r="M27" s="126"/>
      <c r="N27" s="126"/>
      <c r="O27" s="126"/>
      <c r="P27" s="126"/>
      <c r="Q27" s="126"/>
      <c r="T27" s="125"/>
      <c r="U27" s="125"/>
      <c r="V27" s="125"/>
    </row>
    <row r="28" spans="2:22" ht="13.5" customHeight="1">
      <c r="E28" s="126"/>
      <c r="F28" s="126"/>
      <c r="G28" s="126"/>
      <c r="H28" s="126"/>
      <c r="I28" s="126"/>
      <c r="J28" s="126"/>
      <c r="K28" s="126"/>
      <c r="L28" s="126"/>
      <c r="M28" s="126"/>
      <c r="N28" s="126"/>
      <c r="O28" s="126"/>
      <c r="P28" s="126"/>
      <c r="Q28" s="126"/>
      <c r="T28" s="125"/>
      <c r="U28" s="125"/>
      <c r="V28" s="125"/>
    </row>
    <row r="29" spans="2:22" ht="13.5" customHeight="1">
      <c r="E29" s="126"/>
      <c r="F29" s="126"/>
      <c r="G29" s="126"/>
      <c r="H29" s="126"/>
      <c r="I29" s="126"/>
      <c r="J29" s="126"/>
      <c r="K29" s="126"/>
      <c r="L29" s="126"/>
      <c r="M29" s="126"/>
      <c r="N29" s="126"/>
      <c r="O29" s="126"/>
      <c r="P29" s="126"/>
      <c r="Q29" s="126"/>
      <c r="T29" s="125"/>
      <c r="U29" s="125"/>
      <c r="V29" s="125"/>
    </row>
    <row r="30" spans="2:22" ht="13.5" customHeight="1">
      <c r="E30" s="126"/>
      <c r="F30" s="126"/>
      <c r="G30" s="126"/>
      <c r="H30" s="126"/>
      <c r="I30" s="126"/>
      <c r="J30" s="126"/>
      <c r="K30" s="126"/>
      <c r="L30" s="126"/>
      <c r="M30" s="126"/>
      <c r="N30" s="126"/>
      <c r="O30" s="126"/>
      <c r="P30" s="126"/>
      <c r="Q30" s="126"/>
      <c r="T30" s="125"/>
      <c r="U30" s="125"/>
      <c r="V30" s="125"/>
    </row>
    <row r="31" spans="2:22" ht="13.5" customHeight="1">
      <c r="E31" s="126"/>
      <c r="F31" s="126"/>
      <c r="G31" s="126"/>
      <c r="H31" s="126"/>
      <c r="I31" s="126"/>
      <c r="J31" s="126"/>
      <c r="K31" s="126"/>
      <c r="L31" s="126"/>
      <c r="M31" s="126"/>
      <c r="N31" s="126"/>
      <c r="O31" s="126"/>
      <c r="P31" s="126"/>
      <c r="Q31" s="126"/>
      <c r="T31" s="125"/>
      <c r="U31" s="125"/>
      <c r="V31" s="125"/>
    </row>
    <row r="32" spans="2:22" ht="13.5" customHeight="1">
      <c r="E32" s="126"/>
      <c r="F32" s="126"/>
      <c r="G32" s="126"/>
      <c r="H32" s="126"/>
      <c r="I32" s="126"/>
      <c r="J32" s="126"/>
      <c r="K32" s="126"/>
      <c r="L32" s="126"/>
      <c r="M32" s="126"/>
      <c r="N32" s="126"/>
      <c r="O32" s="126"/>
      <c r="P32" s="126"/>
      <c r="Q32" s="126"/>
      <c r="T32" s="125"/>
      <c r="U32" s="125"/>
      <c r="V32" s="125"/>
    </row>
    <row r="33" spans="5:22" ht="13.5" customHeight="1">
      <c r="E33" s="126"/>
      <c r="F33" s="126"/>
      <c r="G33" s="126"/>
      <c r="H33" s="126"/>
      <c r="I33" s="126"/>
      <c r="J33" s="126"/>
      <c r="K33" s="126"/>
      <c r="L33" s="126"/>
      <c r="M33" s="126"/>
      <c r="N33" s="126"/>
      <c r="O33" s="126"/>
      <c r="P33" s="126"/>
      <c r="Q33" s="126"/>
      <c r="T33" s="125"/>
      <c r="U33" s="125"/>
      <c r="V33" s="125"/>
    </row>
    <row r="34" spans="5:22">
      <c r="T34" s="57"/>
    </row>
    <row r="37" spans="5:22" ht="30" customHeight="1"/>
  </sheetData>
  <sheetProtection algorithmName="SHA-512" hashValue="BNXmhnpKgkyDutWckLxxE6vJrnqWSKdaaJ2/Mww1A4fqcDZ6M7NKF2xt25kMXwR7Qv/uX7VTkNWL+ekAom4dvQ==" saltValue="KASI1j8BX+3xn88IDC91uA==" spinCount="100000" sheet="1" objects="1" scenarios="1"/>
  <mergeCells count="49">
    <mergeCell ref="B22:C22"/>
    <mergeCell ref="B18:C18"/>
    <mergeCell ref="E11:G12"/>
    <mergeCell ref="H15:J16"/>
    <mergeCell ref="B13:C13"/>
    <mergeCell ref="H11:J12"/>
    <mergeCell ref="B21:C21"/>
    <mergeCell ref="H17:J18"/>
    <mergeCell ref="B20:C20"/>
    <mergeCell ref="H13:J14"/>
    <mergeCell ref="E19:G20"/>
    <mergeCell ref="H19:J20"/>
    <mergeCell ref="E13:G14"/>
    <mergeCell ref="B15:C15"/>
    <mergeCell ref="B17:C17"/>
    <mergeCell ref="B19:C19"/>
    <mergeCell ref="E2:V3"/>
    <mergeCell ref="B16:C16"/>
    <mergeCell ref="B6:C6"/>
    <mergeCell ref="B8:C8"/>
    <mergeCell ref="B10:C10"/>
    <mergeCell ref="B12:C12"/>
    <mergeCell ref="B14:C14"/>
    <mergeCell ref="E8:G9"/>
    <mergeCell ref="T12:V13"/>
    <mergeCell ref="E5:Q6"/>
    <mergeCell ref="B11:C11"/>
    <mergeCell ref="E15:G16"/>
    <mergeCell ref="T5:V11"/>
    <mergeCell ref="T14:V14"/>
    <mergeCell ref="H8:J9"/>
    <mergeCell ref="B7:C7"/>
    <mergeCell ref="B9:C9"/>
    <mergeCell ref="K8:N9"/>
    <mergeCell ref="O8:Q9"/>
    <mergeCell ref="O11:Q12"/>
    <mergeCell ref="K11:N12"/>
    <mergeCell ref="K17:N18"/>
    <mergeCell ref="O13:Q14"/>
    <mergeCell ref="E22:Q23"/>
    <mergeCell ref="T16:V33"/>
    <mergeCell ref="E24:Q33"/>
    <mergeCell ref="K19:N20"/>
    <mergeCell ref="O15:Q16"/>
    <mergeCell ref="K15:N16"/>
    <mergeCell ref="O17:Q18"/>
    <mergeCell ref="O19:Q20"/>
    <mergeCell ref="K13:N14"/>
    <mergeCell ref="E17:G18"/>
  </mergeCells>
  <dataValidations xWindow="1228" yWindow="570" count="4">
    <dataValidation type="date" allowBlank="1" showInputMessage="1" showErrorMessage="1" promptTitle="Visualización en eKOGUI" prompt="Diligenciar la fecha de consulta en eKOGUI de la información a ingresar en esta hoja, formato (DD/MM/AAAA)" sqref="O7:Q7" xr:uid="{3830DA10-0922-4DA4-B831-05E5B00DF1C9}">
      <formula1>44927</formula1>
      <formula2>401769</formula2>
    </dataValidation>
    <dataValidation type="date" allowBlank="1" showInputMessage="1" showErrorMessage="1" sqref="O21:Q21 H21:J21" xr:uid="{5AB7D277-D0C4-43C0-9FBA-E2BB85BA13AC}">
      <formula1>42005</formula1>
      <formula2>45748</formula2>
    </dataValidation>
    <dataValidation type="date" allowBlank="1" showInputMessage="1" showErrorMessage="1" sqref="H11:J20" xr:uid="{1A3011CA-7699-4249-AF77-D2E23B059CEF}">
      <formula1>42005</formula1>
      <formula2>45838</formula2>
    </dataValidation>
    <dataValidation type="date" allowBlank="1" showInputMessage="1" showErrorMessage="1" sqref="O11:Q20" xr:uid="{0F52CA36-BDBB-4C70-8A36-6856B045CAF4}">
      <formula1>45292</formula1>
      <formula2>45838</formula2>
    </dataValidation>
  </dataValidations>
  <hyperlinks>
    <hyperlink ref="B10:C10" location="Abogados!A1" display="Abogados" xr:uid="{3E0F4865-FCEE-4CFE-92D5-47A1773F6ACA}"/>
    <hyperlink ref="B12:C12" location="'Registro Casos'!A1" display="Registro Casos" xr:uid="{F67CEB99-C48A-4691-BE4A-92931B31234F}"/>
    <hyperlink ref="B8:C8" location="Usuarios!A1" display="Usuarios" xr:uid="{C40E743C-88E2-46BB-9256-6E1F31F3C125}"/>
    <hyperlink ref="B16:C16" location="Arbitramentos!A1" display="Arbitramentos" xr:uid="{5E47A480-1756-468E-96F2-D0F060290172}"/>
    <hyperlink ref="B14:C14" location="Judiciales!A1" display="Judiciales" xr:uid="{E6DDB0B5-C4EF-49C1-82E7-0B8645625584}"/>
    <hyperlink ref="B6:C6" location="Portada!A1" display="Portada" xr:uid="{C4BAC674-8A41-47EE-92E9-0136E98C95C0}"/>
    <hyperlink ref="B22:C22" location="Resumen!A1" display="Resumen (Certificación a presentar)" xr:uid="{6E58815D-7549-4A71-90DF-A3226696D734}"/>
    <hyperlink ref="B20:C20" location="Pagos!A1" display="Pagos" xr:uid="{E2EE343D-D825-48AE-9646-E21428550601}"/>
    <hyperlink ref="B18:C18" location="'Comité de conciliación'!A1" display="Comité de Conciliación" xr:uid="{EF001809-CCE6-4E22-A1D6-D600FC6FBACD}"/>
    <hyperlink ref="T12:V13" r:id="rId1" display="Acceder a la guía" xr:uid="{37A36E14-98F8-4587-8C1F-460CE70FBAF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V33"/>
  <sheetViews>
    <sheetView showGridLines="0" showRowColHeaders="0" topLeftCell="B16" zoomScaleNormal="100" workbookViewId="0">
      <selection activeCell="E27" sqref="E27:Q33"/>
    </sheetView>
  </sheetViews>
  <sheetFormatPr baseColWidth="10" defaultColWidth="11.42578125" defaultRowHeight="20.25"/>
  <cols>
    <col min="1" max="1" width="0" style="6" hidden="1" customWidth="1"/>
    <col min="2" max="2" width="17.7109375" style="55" customWidth="1"/>
    <col min="3" max="3" width="19.85546875" style="55" customWidth="1"/>
    <col min="4" max="6" width="9.140625" style="6" customWidth="1"/>
    <col min="7" max="8" width="12.140625" style="6" customWidth="1"/>
    <col min="9" max="9" width="9.140625" style="6" customWidth="1"/>
    <col min="10" max="11" width="12.140625" style="6" customWidth="1"/>
    <col min="12" max="12" width="9.140625" style="6" customWidth="1"/>
    <col min="13" max="13" width="12.140625" style="6" customWidth="1"/>
    <col min="14" max="14" width="15" style="6" customWidth="1"/>
    <col min="15" max="15" width="9.140625" style="6" customWidth="1"/>
    <col min="16" max="17" width="12.140625" style="6" customWidth="1"/>
    <col min="18" max="18" width="9.140625" style="57" customWidth="1"/>
    <col min="19" max="20" width="9.140625" style="6" customWidth="1"/>
    <col min="21" max="21" width="14.42578125" style="6" customWidth="1"/>
    <col min="22" max="22" width="3.7109375" style="6" customWidth="1"/>
    <col min="23" max="27" width="9.140625" style="6" customWidth="1"/>
    <col min="28" max="16384" width="11.42578125" style="6"/>
  </cols>
  <sheetData>
    <row r="2" spans="2:22">
      <c r="E2" s="138" t="s">
        <v>9</v>
      </c>
      <c r="F2" s="138"/>
      <c r="G2" s="138"/>
      <c r="H2" s="138"/>
      <c r="I2" s="138"/>
      <c r="J2" s="138"/>
      <c r="K2" s="138"/>
      <c r="L2" s="138"/>
      <c r="M2" s="138"/>
      <c r="N2" s="138"/>
      <c r="O2" s="138"/>
      <c r="P2" s="138"/>
      <c r="Q2" s="138"/>
      <c r="R2" s="138"/>
      <c r="S2" s="138"/>
      <c r="T2" s="138"/>
      <c r="U2" s="138"/>
      <c r="V2" s="138"/>
    </row>
    <row r="3" spans="2:22" ht="21" thickBot="1">
      <c r="E3" s="139"/>
      <c r="F3" s="139"/>
      <c r="G3" s="139"/>
      <c r="H3" s="139"/>
      <c r="I3" s="139"/>
      <c r="J3" s="139"/>
      <c r="K3" s="139"/>
      <c r="L3" s="139"/>
      <c r="M3" s="139"/>
      <c r="N3" s="139"/>
      <c r="O3" s="139"/>
      <c r="P3" s="139"/>
      <c r="Q3" s="139"/>
      <c r="R3" s="139"/>
      <c r="S3" s="139"/>
      <c r="T3" s="139"/>
      <c r="U3" s="139"/>
      <c r="V3" s="139"/>
    </row>
    <row r="5" spans="2:22" ht="15.75" customHeight="1">
      <c r="E5" s="152" t="s">
        <v>40</v>
      </c>
      <c r="F5" s="152"/>
      <c r="G5" s="152"/>
      <c r="H5" s="152"/>
      <c r="I5" s="152"/>
      <c r="J5" s="152"/>
      <c r="K5" s="152"/>
      <c r="L5" s="152"/>
      <c r="M5" s="152"/>
      <c r="N5" s="152"/>
      <c r="O5" s="152"/>
      <c r="P5" s="152"/>
      <c r="Q5" s="152"/>
      <c r="R5" s="73"/>
      <c r="S5" s="143" t="s">
        <v>41</v>
      </c>
      <c r="T5" s="143"/>
      <c r="U5" s="143"/>
      <c r="V5" s="45"/>
    </row>
    <row r="6" spans="2:22">
      <c r="B6" s="107" t="s">
        <v>3</v>
      </c>
      <c r="C6" s="107"/>
      <c r="E6" s="152"/>
      <c r="F6" s="152"/>
      <c r="G6" s="152"/>
      <c r="H6" s="152"/>
      <c r="I6" s="152"/>
      <c r="J6" s="152"/>
      <c r="K6" s="152"/>
      <c r="L6" s="152"/>
      <c r="M6" s="152"/>
      <c r="N6" s="152"/>
      <c r="O6" s="152"/>
      <c r="P6" s="152"/>
      <c r="Q6" s="152"/>
      <c r="R6" s="73"/>
      <c r="S6" s="143"/>
      <c r="T6" s="143"/>
      <c r="U6" s="143"/>
      <c r="V6" s="45"/>
    </row>
    <row r="7" spans="2:22">
      <c r="B7" s="107"/>
      <c r="C7" s="107"/>
      <c r="P7" s="7"/>
      <c r="Q7" s="8"/>
      <c r="R7" s="73"/>
      <c r="S7" s="143"/>
      <c r="T7" s="143"/>
      <c r="U7" s="143"/>
      <c r="V7" s="45"/>
    </row>
    <row r="8" spans="2:22">
      <c r="B8" s="107" t="s">
        <v>7</v>
      </c>
      <c r="C8" s="107"/>
      <c r="H8" s="9"/>
      <c r="I8" s="9"/>
      <c r="J8" s="9"/>
      <c r="K8" s="9"/>
      <c r="L8" s="9"/>
      <c r="M8" s="9"/>
      <c r="S8" s="143"/>
      <c r="T8" s="143"/>
      <c r="U8" s="143"/>
      <c r="V8" s="45"/>
    </row>
    <row r="9" spans="2:22" ht="20.25" customHeight="1">
      <c r="B9" s="107"/>
      <c r="C9" s="107"/>
      <c r="G9" s="153">
        <v>6</v>
      </c>
      <c r="H9" s="153"/>
      <c r="J9" s="153">
        <v>8</v>
      </c>
      <c r="K9" s="153"/>
      <c r="M9" s="153">
        <v>1</v>
      </c>
      <c r="N9" s="153"/>
      <c r="P9" s="153">
        <v>2</v>
      </c>
      <c r="Q9" s="153"/>
      <c r="S9" s="143"/>
      <c r="T9" s="143"/>
      <c r="U9" s="143"/>
      <c r="V9" s="45"/>
    </row>
    <row r="10" spans="2:22" ht="20.25" customHeight="1">
      <c r="B10" s="107" t="s">
        <v>9</v>
      </c>
      <c r="C10" s="107"/>
      <c r="G10" s="153"/>
      <c r="H10" s="153"/>
      <c r="J10" s="153"/>
      <c r="K10" s="153"/>
      <c r="M10" s="153"/>
      <c r="N10" s="153"/>
      <c r="P10" s="153"/>
      <c r="Q10" s="153"/>
      <c r="S10" s="143"/>
      <c r="T10" s="143"/>
      <c r="U10" s="143"/>
      <c r="V10" s="45"/>
    </row>
    <row r="11" spans="2:22" ht="20.25" customHeight="1">
      <c r="B11" s="107"/>
      <c r="C11" s="107"/>
      <c r="G11" s="153"/>
      <c r="H11" s="153"/>
      <c r="J11" s="153"/>
      <c r="K11" s="153"/>
      <c r="M11" s="153"/>
      <c r="N11" s="153"/>
      <c r="P11" s="153"/>
      <c r="Q11" s="153"/>
      <c r="S11" s="143"/>
      <c r="T11" s="143"/>
      <c r="U11" s="143"/>
      <c r="V11" s="45"/>
    </row>
    <row r="12" spans="2:22" ht="20.25" customHeight="1">
      <c r="B12" s="107" t="s">
        <v>10</v>
      </c>
      <c r="C12" s="107"/>
      <c r="G12" s="162" t="s">
        <v>42</v>
      </c>
      <c r="H12" s="162"/>
      <c r="J12" s="162" t="s">
        <v>43</v>
      </c>
      <c r="K12" s="162"/>
      <c r="M12" s="162" t="s">
        <v>44</v>
      </c>
      <c r="N12" s="162"/>
      <c r="P12" s="162" t="s">
        <v>45</v>
      </c>
      <c r="Q12" s="162"/>
      <c r="S12" s="118" t="s">
        <v>21</v>
      </c>
      <c r="T12" s="118"/>
      <c r="U12" s="118"/>
      <c r="V12" s="118"/>
    </row>
    <row r="13" spans="2:22" ht="20.25" customHeight="1">
      <c r="B13" s="107"/>
      <c r="C13" s="107"/>
      <c r="G13" s="162"/>
      <c r="H13" s="162"/>
      <c r="J13" s="162"/>
      <c r="K13" s="162"/>
      <c r="M13" s="162"/>
      <c r="N13" s="162"/>
      <c r="P13" s="162"/>
      <c r="Q13" s="162"/>
      <c r="S13" s="118"/>
      <c r="T13" s="118"/>
      <c r="U13" s="118"/>
      <c r="V13" s="118"/>
    </row>
    <row r="14" spans="2:22" ht="20.25" customHeight="1">
      <c r="B14" s="107" t="s">
        <v>12</v>
      </c>
      <c r="C14" s="107"/>
      <c r="G14" s="162"/>
      <c r="H14" s="162"/>
      <c r="J14" s="162"/>
      <c r="K14" s="162"/>
      <c r="M14" s="162"/>
      <c r="N14" s="162"/>
      <c r="P14" s="162"/>
      <c r="Q14" s="162"/>
      <c r="S14" s="161"/>
      <c r="T14" s="161"/>
      <c r="U14" s="161"/>
      <c r="V14" s="161"/>
    </row>
    <row r="15" spans="2:22">
      <c r="B15" s="107"/>
      <c r="C15" s="107"/>
      <c r="E15" s="89"/>
      <c r="F15" s="89"/>
      <c r="G15" s="89"/>
      <c r="H15" s="57">
        <f>+J9*25%</f>
        <v>2</v>
      </c>
      <c r="I15" s="57">
        <f>+INT(IF(J9&lt;10,J9,IF(H15&lt;10,10,H15)))</f>
        <v>8</v>
      </c>
      <c r="J15" s="89"/>
      <c r="K15" s="89"/>
      <c r="L15" s="89"/>
      <c r="M15" s="89"/>
      <c r="N15" s="89"/>
      <c r="O15" s="89"/>
      <c r="P15" s="89"/>
      <c r="Q15" s="89"/>
    </row>
    <row r="16" spans="2:22" ht="25.5" customHeight="1">
      <c r="B16" s="107" t="s">
        <v>16</v>
      </c>
      <c r="C16" s="107"/>
      <c r="E16" s="89"/>
      <c r="F16" s="89"/>
      <c r="G16" s="89"/>
      <c r="H16" s="89"/>
      <c r="I16" s="89"/>
      <c r="J16" s="89"/>
      <c r="K16" s="89"/>
      <c r="L16" s="89"/>
      <c r="M16" s="89"/>
      <c r="N16" s="89"/>
      <c r="O16" s="89"/>
      <c r="P16" s="89"/>
      <c r="Q16" s="89"/>
      <c r="S16" s="125" t="s">
        <v>46</v>
      </c>
      <c r="T16" s="125"/>
      <c r="U16" s="125"/>
      <c r="V16" s="125"/>
    </row>
    <row r="17" spans="2:22" ht="25.5" customHeight="1">
      <c r="B17" s="107"/>
      <c r="C17" s="107"/>
      <c r="E17" s="154" t="str">
        <f>"Seleccione una muestra de "&amp;I15&amp;" abogados activos y complete los siguientes datos:"</f>
        <v>Seleccione una muestra de 8 abogados activos y complete los siguientes datos:</v>
      </c>
      <c r="F17" s="154"/>
      <c r="G17" s="154"/>
      <c r="H17" s="154"/>
      <c r="I17" s="154"/>
      <c r="J17" s="154"/>
      <c r="K17" s="90"/>
      <c r="L17" s="154" t="s">
        <v>47</v>
      </c>
      <c r="M17" s="154"/>
      <c r="N17" s="154"/>
      <c r="O17" s="154"/>
      <c r="P17" s="154"/>
      <c r="Q17" s="154"/>
      <c r="S17" s="125"/>
      <c r="T17" s="125"/>
      <c r="U17" s="125"/>
      <c r="V17" s="125"/>
    </row>
    <row r="18" spans="2:22" ht="36" customHeight="1">
      <c r="B18" s="107" t="s">
        <v>17</v>
      </c>
      <c r="C18" s="107"/>
      <c r="E18" s="154"/>
      <c r="F18" s="154"/>
      <c r="G18" s="154"/>
      <c r="H18" s="154"/>
      <c r="I18" s="154"/>
      <c r="J18" s="154"/>
      <c r="K18" s="90"/>
      <c r="L18" s="154"/>
      <c r="M18" s="154"/>
      <c r="N18" s="154"/>
      <c r="O18" s="154"/>
      <c r="P18" s="154"/>
      <c r="Q18" s="154"/>
      <c r="S18" s="125"/>
      <c r="T18" s="125"/>
      <c r="U18" s="125"/>
      <c r="V18" s="125"/>
    </row>
    <row r="19" spans="2:22" ht="25.5" customHeight="1">
      <c r="B19" s="107"/>
      <c r="C19" s="107"/>
      <c r="E19" s="155" t="str">
        <f>"De la muestra de "&amp;I15&amp;", cuantos tienen el nombre correcto"</f>
        <v>De la muestra de 8, cuantos tienen el nombre correcto</v>
      </c>
      <c r="F19" s="155"/>
      <c r="G19" s="155"/>
      <c r="H19" s="155"/>
      <c r="I19" s="157">
        <v>8</v>
      </c>
      <c r="J19" s="158"/>
      <c r="K19" s="90"/>
      <c r="L19" s="155" t="s">
        <v>48</v>
      </c>
      <c r="M19" s="155"/>
      <c r="N19" s="155"/>
      <c r="O19" s="155"/>
      <c r="P19" s="157">
        <v>8</v>
      </c>
      <c r="Q19" s="158"/>
      <c r="S19" s="125"/>
      <c r="T19" s="125"/>
      <c r="U19" s="125"/>
      <c r="V19" s="125"/>
    </row>
    <row r="20" spans="2:22" ht="20.25" customHeight="1">
      <c r="B20" s="107" t="s">
        <v>18</v>
      </c>
      <c r="C20" s="107"/>
      <c r="E20" s="155"/>
      <c r="F20" s="155"/>
      <c r="G20" s="155"/>
      <c r="H20" s="155"/>
      <c r="I20" s="157"/>
      <c r="J20" s="158"/>
      <c r="K20" s="90"/>
      <c r="L20" s="155"/>
      <c r="M20" s="155"/>
      <c r="N20" s="155"/>
      <c r="O20" s="155"/>
      <c r="P20" s="157"/>
      <c r="Q20" s="158"/>
      <c r="R20" s="104">
        <f>+P19*1</f>
        <v>8</v>
      </c>
      <c r="S20" s="125"/>
      <c r="T20" s="125"/>
      <c r="U20" s="125"/>
      <c r="V20" s="125"/>
    </row>
    <row r="21" spans="2:22" ht="26.25" customHeight="1">
      <c r="B21" s="107"/>
      <c r="C21" s="107"/>
      <c r="E21" s="156" t="str">
        <f>"De la muestra de "&amp;I15&amp;", cuantos tienen el correo electrónico correcto"</f>
        <v>De la muestra de 8, cuantos tienen el correo electrónico correcto</v>
      </c>
      <c r="F21" s="156"/>
      <c r="G21" s="156"/>
      <c r="H21" s="156"/>
      <c r="I21" s="159">
        <v>8</v>
      </c>
      <c r="J21" s="160"/>
      <c r="K21" s="90"/>
      <c r="L21" s="156" t="s">
        <v>49</v>
      </c>
      <c r="M21" s="156"/>
      <c r="N21" s="156"/>
      <c r="O21" s="156"/>
      <c r="P21" s="159">
        <v>0</v>
      </c>
      <c r="Q21" s="160"/>
      <c r="R21" s="74"/>
      <c r="S21" s="125"/>
      <c r="T21" s="125"/>
      <c r="U21" s="125"/>
      <c r="V21" s="125"/>
    </row>
    <row r="22" spans="2:22" ht="42" customHeight="1">
      <c r="B22" s="107" t="s">
        <v>19</v>
      </c>
      <c r="C22" s="107"/>
      <c r="E22" s="156"/>
      <c r="F22" s="156"/>
      <c r="G22" s="156"/>
      <c r="H22" s="156"/>
      <c r="I22" s="159"/>
      <c r="J22" s="160"/>
      <c r="K22" s="90"/>
      <c r="L22" s="156"/>
      <c r="M22" s="156"/>
      <c r="N22" s="156"/>
      <c r="O22" s="156"/>
      <c r="P22" s="159"/>
      <c r="Q22" s="160"/>
      <c r="R22" s="104">
        <f>+P21*1</f>
        <v>0</v>
      </c>
      <c r="S22" s="125"/>
      <c r="T22" s="125"/>
      <c r="U22" s="125"/>
      <c r="V22" s="125"/>
    </row>
    <row r="23" spans="2:22" ht="20.25" customHeight="1">
      <c r="E23" s="155" t="str">
        <f>"De la muestra de "&amp;I15&amp;", cuantos tienen tipo de vinculación de planta"</f>
        <v>De la muestra de 8, cuantos tienen tipo de vinculación de planta</v>
      </c>
      <c r="F23" s="155"/>
      <c r="G23" s="155"/>
      <c r="H23" s="155"/>
      <c r="I23" s="157">
        <v>8</v>
      </c>
      <c r="J23" s="158"/>
      <c r="K23" s="90"/>
      <c r="L23" s="155" t="s">
        <v>50</v>
      </c>
      <c r="M23" s="155"/>
      <c r="N23" s="155"/>
      <c r="O23" s="155"/>
      <c r="P23" s="157">
        <v>0</v>
      </c>
      <c r="Q23" s="158"/>
      <c r="R23" s="74"/>
      <c r="S23" s="125"/>
      <c r="T23" s="125"/>
      <c r="U23" s="125"/>
      <c r="V23" s="125"/>
    </row>
    <row r="24" spans="2:22" ht="20.25" customHeight="1">
      <c r="E24" s="155"/>
      <c r="F24" s="155"/>
      <c r="G24" s="155"/>
      <c r="H24" s="155"/>
      <c r="I24" s="157"/>
      <c r="J24" s="158"/>
      <c r="K24" s="90"/>
      <c r="L24" s="155"/>
      <c r="M24" s="155"/>
      <c r="N24" s="155"/>
      <c r="O24" s="155"/>
      <c r="P24" s="157"/>
      <c r="Q24" s="158"/>
      <c r="R24" s="104">
        <f>IFERROR(LOOKUP(O25,[1]Administrador!$L$9:$L$11,[1]Administrador!$M$9:$M$11),0)</f>
        <v>0</v>
      </c>
      <c r="S24" s="125"/>
      <c r="T24" s="125"/>
      <c r="U24" s="125"/>
      <c r="V24" s="125"/>
    </row>
    <row r="25" spans="2:22" ht="37.5" customHeight="1">
      <c r="L25" s="63"/>
      <c r="M25" s="63"/>
      <c r="N25" s="63"/>
      <c r="O25" s="63"/>
      <c r="P25" s="64"/>
      <c r="Q25" s="64"/>
      <c r="R25" s="74"/>
      <c r="S25" s="125"/>
      <c r="T25" s="125"/>
      <c r="U25" s="125"/>
      <c r="V25" s="125"/>
    </row>
    <row r="26" spans="2:22" ht="32.25" customHeight="1">
      <c r="E26" s="124" t="s">
        <v>39</v>
      </c>
      <c r="F26" s="124"/>
      <c r="G26" s="124"/>
      <c r="H26" s="124"/>
      <c r="I26" s="124"/>
      <c r="J26" s="124"/>
      <c r="K26" s="124"/>
      <c r="L26" s="124"/>
      <c r="M26" s="124"/>
      <c r="N26" s="124"/>
      <c r="O26" s="124"/>
      <c r="P26" s="124"/>
      <c r="Q26" s="124"/>
      <c r="S26" s="125"/>
      <c r="T26" s="125"/>
      <c r="U26" s="125"/>
      <c r="V26" s="125"/>
    </row>
    <row r="27" spans="2:22">
      <c r="E27" s="150" t="s">
        <v>51</v>
      </c>
      <c r="F27" s="151"/>
      <c r="G27" s="151"/>
      <c r="H27" s="151"/>
      <c r="I27" s="151"/>
      <c r="J27" s="151"/>
      <c r="K27" s="151"/>
      <c r="L27" s="151"/>
      <c r="M27" s="151"/>
      <c r="N27" s="151"/>
      <c r="O27" s="151"/>
      <c r="P27" s="151"/>
      <c r="Q27" s="151"/>
      <c r="S27" s="125"/>
      <c r="T27" s="125"/>
      <c r="U27" s="125"/>
      <c r="V27" s="125"/>
    </row>
    <row r="28" spans="2:22">
      <c r="E28" s="151"/>
      <c r="F28" s="151"/>
      <c r="G28" s="151"/>
      <c r="H28" s="151"/>
      <c r="I28" s="151"/>
      <c r="J28" s="151"/>
      <c r="K28" s="151"/>
      <c r="L28" s="151"/>
      <c r="M28" s="151"/>
      <c r="N28" s="151"/>
      <c r="O28" s="151"/>
      <c r="P28" s="151"/>
      <c r="Q28" s="151"/>
      <c r="S28" s="125"/>
      <c r="T28" s="125"/>
      <c r="U28" s="125"/>
      <c r="V28" s="125"/>
    </row>
    <row r="29" spans="2:22">
      <c r="E29" s="151"/>
      <c r="F29" s="151"/>
      <c r="G29" s="151"/>
      <c r="H29" s="151"/>
      <c r="I29" s="151"/>
      <c r="J29" s="151"/>
      <c r="K29" s="151"/>
      <c r="L29" s="151"/>
      <c r="M29" s="151"/>
      <c r="N29" s="151"/>
      <c r="O29" s="151"/>
      <c r="P29" s="151"/>
      <c r="Q29" s="151"/>
      <c r="S29" s="125"/>
      <c r="T29" s="125"/>
      <c r="U29" s="125"/>
      <c r="V29" s="125"/>
    </row>
    <row r="30" spans="2:22">
      <c r="E30" s="151"/>
      <c r="F30" s="151"/>
      <c r="G30" s="151"/>
      <c r="H30" s="151"/>
      <c r="I30" s="151"/>
      <c r="J30" s="151"/>
      <c r="K30" s="151"/>
      <c r="L30" s="151"/>
      <c r="M30" s="151"/>
      <c r="N30" s="151"/>
      <c r="O30" s="151"/>
      <c r="P30" s="151"/>
      <c r="Q30" s="151"/>
      <c r="S30" s="125"/>
      <c r="T30" s="125"/>
      <c r="U30" s="125"/>
      <c r="V30" s="125"/>
    </row>
    <row r="31" spans="2:22">
      <c r="E31" s="151"/>
      <c r="F31" s="151"/>
      <c r="G31" s="151"/>
      <c r="H31" s="151"/>
      <c r="I31" s="151"/>
      <c r="J31" s="151"/>
      <c r="K31" s="151"/>
      <c r="L31" s="151"/>
      <c r="M31" s="151"/>
      <c r="N31" s="151"/>
      <c r="O31" s="151"/>
      <c r="P31" s="151"/>
      <c r="Q31" s="151"/>
      <c r="S31" s="125"/>
      <c r="T31" s="125"/>
      <c r="U31" s="125"/>
      <c r="V31" s="125"/>
    </row>
    <row r="32" spans="2:22">
      <c r="E32" s="151"/>
      <c r="F32" s="151"/>
      <c r="G32" s="151"/>
      <c r="H32" s="151"/>
      <c r="I32" s="151"/>
      <c r="J32" s="151"/>
      <c r="K32" s="151"/>
      <c r="L32" s="151"/>
      <c r="M32" s="151"/>
      <c r="N32" s="151"/>
      <c r="O32" s="151"/>
      <c r="P32" s="151"/>
      <c r="Q32" s="151"/>
      <c r="S32" s="125"/>
      <c r="T32" s="125"/>
      <c r="U32" s="125"/>
      <c r="V32" s="125"/>
    </row>
    <row r="33" spans="5:22">
      <c r="E33" s="151"/>
      <c r="F33" s="151"/>
      <c r="G33" s="151"/>
      <c r="H33" s="151"/>
      <c r="I33" s="151"/>
      <c r="J33" s="151"/>
      <c r="K33" s="151"/>
      <c r="L33" s="151"/>
      <c r="M33" s="151"/>
      <c r="N33" s="151"/>
      <c r="O33" s="151"/>
      <c r="P33" s="151"/>
      <c r="Q33" s="151"/>
      <c r="S33" s="125"/>
      <c r="T33" s="125"/>
      <c r="U33" s="125"/>
      <c r="V33" s="125"/>
    </row>
  </sheetData>
  <sheetProtection algorithmName="SHA-512" hashValue="X9ptMgRSxABArVZSFnQdYyIgypVocbzONnC2RF8grVcS5QnYB4oIHfgIqHp1uHXk98HvpXI2J2Ao0mAqeLle2A==" saltValue="oRQJCiCrL+ts0Gi4w1jpgQ==" spinCount="100000" sheet="1" objects="1" scenarios="1"/>
  <mergeCells count="47">
    <mergeCell ref="E21:H22"/>
    <mergeCell ref="E23:H24"/>
    <mergeCell ref="B21:C21"/>
    <mergeCell ref="B22:C22"/>
    <mergeCell ref="B20:C20"/>
    <mergeCell ref="B6:C6"/>
    <mergeCell ref="B8:C8"/>
    <mergeCell ref="B10:C10"/>
    <mergeCell ref="B11:C11"/>
    <mergeCell ref="B7:C7"/>
    <mergeCell ref="B9:C9"/>
    <mergeCell ref="B16:C16"/>
    <mergeCell ref="B18:C18"/>
    <mergeCell ref="G12:H14"/>
    <mergeCell ref="E17:J18"/>
    <mergeCell ref="E19:H20"/>
    <mergeCell ref="B12:C12"/>
    <mergeCell ref="B14:C14"/>
    <mergeCell ref="B13:C13"/>
    <mergeCell ref="B15:C15"/>
    <mergeCell ref="B17:C17"/>
    <mergeCell ref="B19:C19"/>
    <mergeCell ref="E2:V3"/>
    <mergeCell ref="S14:V14"/>
    <mergeCell ref="S12:V13"/>
    <mergeCell ref="J9:K11"/>
    <mergeCell ref="J12:K14"/>
    <mergeCell ref="M9:N11"/>
    <mergeCell ref="M12:N14"/>
    <mergeCell ref="P9:Q11"/>
    <mergeCell ref="P12:Q14"/>
    <mergeCell ref="E26:Q26"/>
    <mergeCell ref="E27:Q33"/>
    <mergeCell ref="S16:V33"/>
    <mergeCell ref="E5:Q6"/>
    <mergeCell ref="G9:H11"/>
    <mergeCell ref="S5:U11"/>
    <mergeCell ref="L17:Q18"/>
    <mergeCell ref="L19:O20"/>
    <mergeCell ref="L21:O22"/>
    <mergeCell ref="L23:O24"/>
    <mergeCell ref="P19:Q20"/>
    <mergeCell ref="P21:Q22"/>
    <mergeCell ref="P23:Q24"/>
    <mergeCell ref="I21:J22"/>
    <mergeCell ref="I23:J24"/>
    <mergeCell ref="I19:J20"/>
  </mergeCells>
  <conditionalFormatting sqref="J9:K11">
    <cfRule type="expression" dxfId="22" priority="4">
      <formula>$G$9&lt;$J$9</formula>
    </cfRule>
  </conditionalFormatting>
  <conditionalFormatting sqref="M9:N11">
    <cfRule type="expression" dxfId="21" priority="2">
      <formula>$M$9&gt;$G$9</formula>
    </cfRule>
  </conditionalFormatting>
  <conditionalFormatting sqref="P9:Q11">
    <cfRule type="expression" dxfId="20" priority="1">
      <formula>$P$9&gt;$J$9</formula>
    </cfRule>
  </conditionalFormatting>
  <dataValidations xWindow="919" yWindow="302" count="11">
    <dataValidation type="date" allowBlank="1" showInputMessage="1" showErrorMessage="1" promptTitle="Generación del reporte" prompt="Diligenciar la fecha de consulta en el sistema eKOGUI de la información a ingresar en esta hoja.  Formato (DD/MM/AAAA)" sqref="Q7:R7" xr:uid="{55C56DB1-BF26-4942-B25E-00140FDB23CE}">
      <formula1>44927</formula1>
      <formula2>47484</formula2>
    </dataValidation>
    <dataValidation type="whole" operator="lessThanOrEqual" allowBlank="1" showInputMessage="1" showErrorMessage="1" sqref="I19:J20" xr:uid="{60C52E78-71E1-40FB-AF4C-AC4212C46B40}">
      <formula1>I15</formula1>
    </dataValidation>
    <dataValidation type="whole" operator="lessThanOrEqual" allowBlank="1" showInputMessage="1" showErrorMessage="1" sqref="I21:J22" xr:uid="{E954493D-BF30-4E85-8BFD-BC845B5505BF}">
      <formula1>I15</formula1>
    </dataValidation>
    <dataValidation type="whole" operator="lessThanOrEqual" allowBlank="1" showInputMessage="1" showErrorMessage="1" sqref="I23:J24" xr:uid="{EBD6F7C2-DE68-4AB6-B8E1-02B7A7C04E88}">
      <formula1>I15</formula1>
    </dataValidation>
    <dataValidation type="whole" operator="lessThanOrEqual" allowBlank="1" showInputMessage="1" showErrorMessage="1" sqref="P19:Q20" xr:uid="{C211E6DC-30D2-4D6E-A88A-95BA861F6508}">
      <formula1>J9</formula1>
    </dataValidation>
    <dataValidation type="whole" operator="lessThanOrEqual" allowBlank="1" showInputMessage="1" showErrorMessage="1" sqref="P21:Q22" xr:uid="{963A4774-8230-4492-B709-FCEA3566BA42}">
      <formula1>J9</formula1>
    </dataValidation>
    <dataValidation type="whole" operator="lessThanOrEqual" allowBlank="1" showInputMessage="1" showErrorMessage="1" sqref="P23:Q24" xr:uid="{7C427F16-BCB5-4C58-B5E2-E701D4859D29}">
      <formula1>J9</formula1>
    </dataValidation>
    <dataValidation operator="lessThanOrEqual" allowBlank="1" showInputMessage="1" showErrorMessage="1" promptTitle="Casilla con fondo rojo" prompt="Explique en el campo de observaciones, por qué existen más abogados inactivos en comparación con la cantidad de abogados activos en ekOGUI." sqref="P9:Q11" xr:uid="{6CF7730A-47B8-4BAB-93D8-9BCE38E94FB8}"/>
    <dataValidation operator="greaterThanOrEqual" allowBlank="1" showInputMessage="1" showErrorMessage="1" sqref="G9:H11" xr:uid="{AC4D5280-2A86-4E14-9BE8-362B2BC3EF3A}"/>
    <dataValidation operator="lessThanOrEqual" allowBlank="1" showInputMessage="1" showErrorMessage="1" promptTitle="Casilla con fondo rojo" prompt="Explique en el campo de observaciones, por qué existen más abogados retirados en comparación con la cantidad de abogados litigando reportados por la Oficina Asesora Jurídica." sqref="M9:N11" xr:uid="{FE007D97-E7A3-4907-9B97-F93DC26E1BE1}"/>
    <dataValidation operator="lessThanOrEqual" allowBlank="1" showInputMessage="1" showErrorMessage="1" promptTitle="Casilla con fondo rojo" prompt="Explique en el campo de observaciones, por qué existen más abogados activos en ekOGUI en comparación con la cantidad de abogados reportados según la Oficina Asesora Jurídica." sqref="J9:K11" xr:uid="{E7EDD2F1-15C5-4472-B6DC-44833FA17792}"/>
  </dataValidations>
  <hyperlinks>
    <hyperlink ref="S12:U13" r:id="rId1" display="Acceder al manual" xr:uid="{7EB9EE1F-E05D-45F0-B9BE-AD9DC52757ED}"/>
    <hyperlink ref="B10:C10" location="Abogados!A1" display="Abogados" xr:uid="{A6181256-5023-4AE7-9A36-230832F5F1A3}"/>
    <hyperlink ref="B12:C12" location="'Registro Casos'!A1" display="Registro Casos" xr:uid="{0908D741-691E-4E4B-A5FF-35525481BDCE}"/>
    <hyperlink ref="B8:C8" location="Usuarios!A1" display="Usuarios" xr:uid="{B38D8EFF-F39A-475F-986D-5B1F86A521F2}"/>
    <hyperlink ref="B16:C16" location="Arbitramentos!A1" display="Arbitramentos" xr:uid="{3CAF078E-B48D-48F8-B845-5C8312C8A149}"/>
    <hyperlink ref="B14:C14" location="Judiciales!A1" display="Judiciales" xr:uid="{2A1B7CF6-ADAD-4494-8A62-49FA1BC52EFA}"/>
    <hyperlink ref="B6:C6" location="Portada!A1" display="Portada" xr:uid="{DA774077-27D5-412D-AF12-AED0A9C1BC62}"/>
    <hyperlink ref="B22:C22" location="Resumen!A1" display="Resumen (Certificación a presentar)" xr:uid="{26403EF9-9B41-4737-917F-89A471EDE3A9}"/>
    <hyperlink ref="B20:C20" location="Pagos!A1" display="Pagos" xr:uid="{D56E0F0B-D5C5-4423-BB15-FBDEEFCBD587}"/>
    <hyperlink ref="B18:C18" location="'Comité de conciliación'!A1" display="Comité de Conciliación" xr:uid="{0ED45FAD-7EED-4656-AE54-F198FF5D777A}"/>
    <hyperlink ref="S12:V13" r:id="rId2" display="Acceder a la guía" xr:uid="{2A3359AB-5BF7-42CA-95E6-3F91EB35BE99}"/>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833B-4282-4951-8AF7-7A9C202F25B4}">
  <dimension ref="B2:V29"/>
  <sheetViews>
    <sheetView showGridLines="0" showRowColHeaders="0" topLeftCell="D1" zoomScaleNormal="100" workbookViewId="0">
      <selection activeCell="E23" sqref="E23:R26"/>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14.140625" style="6" customWidth="1"/>
    <col min="10" max="14" width="9.140625" style="6" customWidth="1"/>
    <col min="15" max="15" width="15.7109375" style="6" customWidth="1"/>
    <col min="16" max="16" width="23.28515625" style="6" customWidth="1"/>
    <col min="17" max="18" width="9.140625" style="6" customWidth="1"/>
    <col min="19" max="19" width="6.5703125" style="6" customWidth="1"/>
    <col min="20" max="21" width="9.140625" style="6" customWidth="1"/>
    <col min="22" max="22" width="16.140625" style="6" customWidth="1"/>
    <col min="23" max="38" width="9.140625" style="6" customWidth="1"/>
    <col min="39" max="16384" width="11.42578125" style="6"/>
  </cols>
  <sheetData>
    <row r="2" spans="2:22" ht="29.25" customHeight="1">
      <c r="E2" s="138" t="s">
        <v>52</v>
      </c>
      <c r="F2" s="138"/>
      <c r="G2" s="138"/>
      <c r="H2" s="138"/>
      <c r="I2" s="138"/>
      <c r="J2" s="138"/>
      <c r="K2" s="138"/>
      <c r="L2" s="138"/>
      <c r="M2" s="138"/>
      <c r="N2" s="138"/>
      <c r="O2" s="138"/>
      <c r="P2" s="138"/>
      <c r="Q2" s="138"/>
      <c r="R2" s="138"/>
      <c r="S2" s="138"/>
      <c r="T2" s="138"/>
      <c r="U2" s="138"/>
      <c r="V2" s="138"/>
    </row>
    <row r="3" spans="2:22" ht="20.25" customHeight="1" thickBot="1">
      <c r="E3" s="139"/>
      <c r="F3" s="139"/>
      <c r="G3" s="139"/>
      <c r="H3" s="139"/>
      <c r="I3" s="139"/>
      <c r="J3" s="139"/>
      <c r="K3" s="139"/>
      <c r="L3" s="139"/>
      <c r="M3" s="139"/>
      <c r="N3" s="139"/>
      <c r="O3" s="139"/>
      <c r="P3" s="139"/>
      <c r="Q3" s="139"/>
      <c r="R3" s="139"/>
      <c r="S3" s="139"/>
      <c r="T3" s="139"/>
      <c r="U3" s="139"/>
      <c r="V3" s="139"/>
    </row>
    <row r="4" spans="2:22" ht="6" customHeight="1">
      <c r="E4" s="138"/>
      <c r="F4" s="138"/>
      <c r="G4" s="138"/>
      <c r="H4" s="138"/>
      <c r="I4" s="138"/>
      <c r="J4" s="138"/>
      <c r="K4" s="138"/>
      <c r="L4" s="138"/>
      <c r="M4" s="138"/>
      <c r="N4" s="138"/>
      <c r="O4" s="138"/>
      <c r="P4" s="138"/>
      <c r="Q4" s="138"/>
      <c r="R4" s="138"/>
      <c r="S4" s="138"/>
      <c r="T4" s="138"/>
      <c r="U4" s="138"/>
      <c r="V4" s="138"/>
    </row>
    <row r="6" spans="2:22" ht="14.25" customHeight="1">
      <c r="B6" s="107" t="s">
        <v>3</v>
      </c>
      <c r="C6" s="107"/>
      <c r="E6" s="152" t="s">
        <v>53</v>
      </c>
      <c r="F6" s="152"/>
      <c r="G6" s="152"/>
      <c r="H6" s="152"/>
      <c r="I6" s="152"/>
      <c r="J6" s="152"/>
      <c r="K6" s="152"/>
      <c r="L6" s="152"/>
      <c r="M6" s="152"/>
      <c r="N6" s="152"/>
      <c r="O6" s="152"/>
      <c r="P6" s="152"/>
      <c r="Q6" s="152"/>
      <c r="R6" s="152"/>
      <c r="T6" s="143" t="s">
        <v>54</v>
      </c>
      <c r="U6" s="143"/>
      <c r="V6" s="143"/>
    </row>
    <row r="7" spans="2:22">
      <c r="B7" s="107"/>
      <c r="C7" s="107"/>
      <c r="E7" s="152"/>
      <c r="F7" s="152"/>
      <c r="G7" s="152"/>
      <c r="H7" s="152"/>
      <c r="I7" s="152"/>
      <c r="J7" s="152"/>
      <c r="K7" s="152"/>
      <c r="L7" s="152"/>
      <c r="M7" s="152"/>
      <c r="N7" s="152"/>
      <c r="O7" s="152"/>
      <c r="P7" s="152"/>
      <c r="Q7" s="152"/>
      <c r="R7" s="152"/>
      <c r="T7" s="143"/>
      <c r="U7" s="143"/>
      <c r="V7" s="143"/>
    </row>
    <row r="8" spans="2:22" ht="14.65" customHeight="1">
      <c r="B8" s="107" t="s">
        <v>7</v>
      </c>
      <c r="C8" s="107"/>
      <c r="P8" s="16"/>
      <c r="Q8" s="16"/>
      <c r="R8" s="16"/>
      <c r="T8" s="143"/>
      <c r="U8" s="143"/>
      <c r="V8" s="143"/>
    </row>
    <row r="9" spans="2:22" ht="19.5" customHeight="1">
      <c r="B9" s="107"/>
      <c r="C9" s="107"/>
      <c r="T9" s="143"/>
      <c r="U9" s="143"/>
      <c r="V9" s="143"/>
    </row>
    <row r="10" spans="2:22" ht="26.25" customHeight="1">
      <c r="B10" s="107" t="s">
        <v>9</v>
      </c>
      <c r="C10" s="107"/>
      <c r="G10" s="167" t="str">
        <f>"Cuántos autos admisorios de procesos judiciales fueron notificados por el buzón notificaciones judiciales a la Entidad durante el semestre "&amp;Portada!I6</f>
        <v>Cuántos autos admisorios de procesos judiciales fueron notificados por el buzón notificaciones judiciales a la Entidad durante el semestre I - 2025</v>
      </c>
      <c r="H10" s="167"/>
      <c r="I10" s="167"/>
      <c r="J10" s="167"/>
      <c r="K10" s="167"/>
      <c r="L10" s="167"/>
      <c r="M10" s="167"/>
      <c r="N10" s="167"/>
      <c r="O10" s="168"/>
      <c r="P10" s="166">
        <v>29</v>
      </c>
      <c r="T10" s="143"/>
      <c r="U10" s="143"/>
      <c r="V10" s="143"/>
    </row>
    <row r="11" spans="2:22" ht="26.25" customHeight="1">
      <c r="B11" s="107"/>
      <c r="C11" s="107"/>
      <c r="G11" s="167"/>
      <c r="H11" s="167"/>
      <c r="I11" s="167"/>
      <c r="J11" s="167"/>
      <c r="K11" s="167"/>
      <c r="L11" s="167"/>
      <c r="M11" s="167"/>
      <c r="N11" s="167"/>
      <c r="O11" s="168"/>
      <c r="P11" s="166"/>
      <c r="T11" s="143"/>
      <c r="U11" s="143"/>
      <c r="V11" s="143"/>
    </row>
    <row r="12" spans="2:22" ht="28.5" customHeight="1">
      <c r="B12" s="107" t="s">
        <v>10</v>
      </c>
      <c r="C12" s="107"/>
      <c r="G12" s="44"/>
      <c r="H12" s="44"/>
      <c r="I12" s="44"/>
      <c r="J12" s="44"/>
      <c r="K12" s="44"/>
      <c r="L12" s="44"/>
      <c r="M12" s="44"/>
      <c r="N12" s="44"/>
      <c r="O12" s="44"/>
      <c r="P12" s="75"/>
      <c r="T12" s="143"/>
      <c r="U12" s="143"/>
      <c r="V12" s="143"/>
    </row>
    <row r="13" spans="2:22" ht="37.5" customHeight="1">
      <c r="B13" s="107"/>
      <c r="C13" s="107"/>
      <c r="G13" s="163" t="s">
        <v>55</v>
      </c>
      <c r="H13" s="163"/>
      <c r="I13" s="163"/>
      <c r="J13" s="163"/>
      <c r="K13" s="163"/>
      <c r="L13" s="163"/>
      <c r="M13" s="163"/>
      <c r="N13" s="163"/>
      <c r="O13" s="164"/>
      <c r="P13" s="166">
        <v>7</v>
      </c>
      <c r="T13" s="143"/>
      <c r="U13" s="143"/>
      <c r="V13" s="143"/>
    </row>
    <row r="14" spans="2:22" ht="30" customHeight="1">
      <c r="B14" s="107" t="s">
        <v>12</v>
      </c>
      <c r="C14" s="107"/>
      <c r="G14" s="163"/>
      <c r="H14" s="163"/>
      <c r="I14" s="163"/>
      <c r="J14" s="163"/>
      <c r="K14" s="163"/>
      <c r="L14" s="163"/>
      <c r="M14" s="163"/>
      <c r="N14" s="163"/>
      <c r="O14" s="164"/>
      <c r="P14" s="166"/>
      <c r="T14" s="118" t="s">
        <v>21</v>
      </c>
      <c r="U14" s="118"/>
      <c r="V14" s="118"/>
    </row>
    <row r="15" spans="2:22" ht="42" customHeight="1">
      <c r="B15" s="107"/>
      <c r="C15" s="107"/>
      <c r="P15" s="75"/>
      <c r="T15" s="118"/>
      <c r="U15" s="118"/>
      <c r="V15" s="118"/>
    </row>
    <row r="16" spans="2:22" ht="35.25" customHeight="1">
      <c r="B16" s="107" t="s">
        <v>16</v>
      </c>
      <c r="C16" s="107"/>
      <c r="G16" s="167" t="s">
        <v>56</v>
      </c>
      <c r="H16" s="167"/>
      <c r="I16" s="167"/>
      <c r="J16" s="167"/>
      <c r="K16" s="167"/>
      <c r="L16" s="167"/>
      <c r="M16" s="167"/>
      <c r="N16" s="167"/>
      <c r="O16" s="168"/>
      <c r="P16" s="166">
        <v>5</v>
      </c>
      <c r="T16" s="17"/>
      <c r="U16" s="17"/>
      <c r="V16" s="17"/>
    </row>
    <row r="17" spans="2:22" ht="30.75" customHeight="1">
      <c r="B17" s="107"/>
      <c r="C17" s="107"/>
      <c r="G17" s="167"/>
      <c r="H17" s="167"/>
      <c r="I17" s="167"/>
      <c r="J17" s="167"/>
      <c r="K17" s="167"/>
      <c r="L17" s="167"/>
      <c r="M17" s="167"/>
      <c r="N17" s="167"/>
      <c r="O17" s="168"/>
      <c r="P17" s="166"/>
    </row>
    <row r="18" spans="2:22" ht="54" customHeight="1">
      <c r="B18" s="107" t="s">
        <v>17</v>
      </c>
      <c r="C18" s="107"/>
      <c r="G18" s="44"/>
      <c r="H18" s="44"/>
      <c r="I18" s="44"/>
      <c r="J18" s="44"/>
      <c r="K18" s="44"/>
      <c r="L18" s="44"/>
      <c r="M18" s="44"/>
      <c r="N18" s="44"/>
      <c r="O18" s="44"/>
      <c r="P18" s="75"/>
      <c r="S18" s="18"/>
      <c r="T18" s="125" t="s">
        <v>57</v>
      </c>
      <c r="U18" s="125"/>
      <c r="V18" s="125"/>
    </row>
    <row r="19" spans="2:22" ht="26.45" customHeight="1">
      <c r="B19" s="107"/>
      <c r="C19" s="107"/>
      <c r="G19" s="163" t="s">
        <v>58</v>
      </c>
      <c r="H19" s="163"/>
      <c r="I19" s="163"/>
      <c r="J19" s="163"/>
      <c r="K19" s="163"/>
      <c r="L19" s="163"/>
      <c r="M19" s="163"/>
      <c r="N19" s="163"/>
      <c r="O19" s="164"/>
      <c r="P19" s="165">
        <f>+P13-P16</f>
        <v>2</v>
      </c>
      <c r="T19" s="125"/>
      <c r="U19" s="125"/>
      <c r="V19" s="125"/>
    </row>
    <row r="20" spans="2:22" ht="27" customHeight="1">
      <c r="B20" s="107" t="s">
        <v>18</v>
      </c>
      <c r="C20" s="107"/>
      <c r="G20" s="163"/>
      <c r="H20" s="163"/>
      <c r="I20" s="163"/>
      <c r="J20" s="163"/>
      <c r="K20" s="163"/>
      <c r="L20" s="163"/>
      <c r="M20" s="163"/>
      <c r="N20" s="163"/>
      <c r="O20" s="164"/>
      <c r="P20" s="165"/>
      <c r="T20" s="125"/>
      <c r="U20" s="125"/>
      <c r="V20" s="125"/>
    </row>
    <row r="21" spans="2:22" ht="42" customHeight="1">
      <c r="B21" s="107"/>
      <c r="C21" s="107"/>
      <c r="T21" s="125"/>
      <c r="U21" s="125"/>
      <c r="V21" s="125"/>
    </row>
    <row r="22" spans="2:22" ht="42" customHeight="1">
      <c r="B22" s="107" t="s">
        <v>19</v>
      </c>
      <c r="C22" s="107"/>
      <c r="E22" s="124" t="s">
        <v>39</v>
      </c>
      <c r="F22" s="124"/>
      <c r="G22" s="124"/>
      <c r="H22" s="124"/>
      <c r="I22" s="124"/>
      <c r="J22" s="124"/>
      <c r="K22" s="124"/>
      <c r="L22" s="124"/>
      <c r="M22" s="124"/>
      <c r="N22" s="124"/>
      <c r="O22" s="124"/>
      <c r="P22" s="124"/>
      <c r="Q22" s="124"/>
      <c r="R22" s="124"/>
      <c r="T22" s="125"/>
      <c r="U22" s="125"/>
      <c r="V22" s="125"/>
    </row>
    <row r="23" spans="2:22" ht="28.5" customHeight="1">
      <c r="E23" s="150" t="s">
        <v>659</v>
      </c>
      <c r="F23" s="150"/>
      <c r="G23" s="150"/>
      <c r="H23" s="150"/>
      <c r="I23" s="150"/>
      <c r="J23" s="150"/>
      <c r="K23" s="150"/>
      <c r="L23" s="150"/>
      <c r="M23" s="150"/>
      <c r="N23" s="150"/>
      <c r="O23" s="150"/>
      <c r="P23" s="150"/>
      <c r="Q23" s="150"/>
      <c r="R23" s="150"/>
      <c r="T23" s="125"/>
      <c r="U23" s="125"/>
      <c r="V23" s="125"/>
    </row>
    <row r="24" spans="2:22" ht="28.5" customHeight="1">
      <c r="E24" s="150"/>
      <c r="F24" s="150"/>
      <c r="G24" s="150"/>
      <c r="H24" s="150"/>
      <c r="I24" s="150"/>
      <c r="J24" s="150"/>
      <c r="K24" s="150"/>
      <c r="L24" s="150"/>
      <c r="M24" s="150"/>
      <c r="N24" s="150"/>
      <c r="O24" s="150"/>
      <c r="P24" s="150"/>
      <c r="Q24" s="150"/>
      <c r="R24" s="150"/>
      <c r="T24" s="125"/>
      <c r="U24" s="125"/>
      <c r="V24" s="125"/>
    </row>
    <row r="25" spans="2:22" ht="28.5" customHeight="1">
      <c r="E25" s="150"/>
      <c r="F25" s="150"/>
      <c r="G25" s="150"/>
      <c r="H25" s="150"/>
      <c r="I25" s="150"/>
      <c r="J25" s="150"/>
      <c r="K25" s="150"/>
      <c r="L25" s="150"/>
      <c r="M25" s="150"/>
      <c r="N25" s="150"/>
      <c r="O25" s="150"/>
      <c r="P25" s="150"/>
      <c r="Q25" s="150"/>
      <c r="R25" s="150"/>
      <c r="T25" s="125"/>
      <c r="U25" s="125"/>
      <c r="V25" s="125"/>
    </row>
    <row r="26" spans="2:22" ht="22.5" customHeight="1">
      <c r="E26" s="150"/>
      <c r="F26" s="150"/>
      <c r="G26" s="150"/>
      <c r="H26" s="150"/>
      <c r="I26" s="150"/>
      <c r="J26" s="150"/>
      <c r="K26" s="150"/>
      <c r="L26" s="150"/>
      <c r="M26" s="150"/>
      <c r="N26" s="150"/>
      <c r="O26" s="150"/>
      <c r="P26" s="150"/>
      <c r="Q26" s="150"/>
      <c r="R26" s="150"/>
      <c r="T26" s="125"/>
      <c r="U26" s="125"/>
      <c r="V26" s="125"/>
    </row>
    <row r="27" spans="2:22" ht="28.5" hidden="1" customHeight="1">
      <c r="E27" s="88"/>
      <c r="F27" s="88"/>
      <c r="G27" s="88"/>
      <c r="H27" s="88"/>
      <c r="I27" s="88"/>
      <c r="J27" s="88"/>
      <c r="K27" s="88"/>
      <c r="L27" s="88"/>
      <c r="M27" s="88"/>
      <c r="N27" s="88"/>
      <c r="O27" s="88"/>
      <c r="P27" s="88"/>
      <c r="Q27" s="88"/>
      <c r="R27" s="88"/>
      <c r="T27" s="87"/>
      <c r="U27" s="87"/>
      <c r="V27" s="87"/>
    </row>
    <row r="28" spans="2:22" ht="28.5" customHeight="1"/>
    <row r="29" spans="2:22" ht="28.5" customHeight="1"/>
  </sheetData>
  <sheetProtection algorithmName="SHA-512" hashValue="a5TCU7+xjQnSAwzAmSvOECr67kL0gfw9SpfUkE8Xbe7kWwX9ngRCYhwtIaz3Kds8p4aT6RH2WCOPeSY+Awkayg==" saltValue="zuYQYnTT+O3OltSUn4hhzw==" spinCount="100000" sheet="1" objects="1" scenarios="1"/>
  <mergeCells count="33">
    <mergeCell ref="B21:C21"/>
    <mergeCell ref="B18:C18"/>
    <mergeCell ref="B19:C19"/>
    <mergeCell ref="B20:C20"/>
    <mergeCell ref="B16:C16"/>
    <mergeCell ref="B17:C17"/>
    <mergeCell ref="B6:C6"/>
    <mergeCell ref="B8:C8"/>
    <mergeCell ref="B10:C10"/>
    <mergeCell ref="G13:O14"/>
    <mergeCell ref="P13:P14"/>
    <mergeCell ref="E2:V3"/>
    <mergeCell ref="E4:V4"/>
    <mergeCell ref="T6:V13"/>
    <mergeCell ref="P10:P11"/>
    <mergeCell ref="E6:R7"/>
    <mergeCell ref="G10:O11"/>
    <mergeCell ref="E23:R26"/>
    <mergeCell ref="T18:V26"/>
    <mergeCell ref="E22:R22"/>
    <mergeCell ref="B7:C7"/>
    <mergeCell ref="B9:C9"/>
    <mergeCell ref="T14:V15"/>
    <mergeCell ref="B15:C15"/>
    <mergeCell ref="B11:C11"/>
    <mergeCell ref="B12:C12"/>
    <mergeCell ref="B13:C13"/>
    <mergeCell ref="B14:C14"/>
    <mergeCell ref="G19:O20"/>
    <mergeCell ref="P19:P20"/>
    <mergeCell ref="P16:P17"/>
    <mergeCell ref="G16:O17"/>
    <mergeCell ref="B22:C22"/>
  </mergeCells>
  <conditionalFormatting sqref="P19:P20">
    <cfRule type="cellIs" dxfId="19" priority="1" operator="between">
      <formula>1</formula>
      <formula>1000000</formula>
    </cfRule>
    <cfRule type="cellIs" priority="2" operator="between">
      <formula>1</formula>
      <formula>10000000</formula>
    </cfRule>
  </conditionalFormatting>
  <dataValidations count="3">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8" xr:uid="{215892AB-A28E-4F03-A874-B04078964313}">
      <formula1>#REF!</formula1>
    </dataValidation>
    <dataValidation type="whole" operator="greaterThanOrEqual" allowBlank="1" showInputMessage="1" showErrorMessage="1" sqref="P10:P11 P19:P20" xr:uid="{50EFCC27-B569-4586-BCAA-D9A5BB3EBBA0}">
      <formula1>0</formula1>
    </dataValidation>
    <dataValidation type="whole" operator="lessThanOrEqual" allowBlank="1" showInputMessage="1" showErrorMessage="1" sqref="P13:P14 P16:P17" xr:uid="{E52C0A26-F809-4366-B23F-DCAB1A6BF8D0}">
      <formula1>P10</formula1>
    </dataValidation>
  </dataValidations>
  <hyperlinks>
    <hyperlink ref="T14:V15" r:id="rId1" display="Acceder a la guía" xr:uid="{CE86BF8A-8D51-4939-9998-E885D6DBEAEC}"/>
    <hyperlink ref="B10:C10" location="Abogados!A1" display="Abogados" xr:uid="{2D7747F9-B8AD-45E9-9F83-DA8F83C7FADB}"/>
    <hyperlink ref="B12:C12" location="'Registro Casos'!A1" display="Registro Casos" xr:uid="{D1451377-E7F2-452C-8AD3-038BC9D80307}"/>
    <hyperlink ref="B8:C8" location="Usuarios!A1" display="Usuarios" xr:uid="{2086FB6D-FE62-45EC-8EFD-5F9DC6E01582}"/>
    <hyperlink ref="B16:C16" location="Arbitramentos!A1" display="Arbitramentos" xr:uid="{0A7DE7C7-27B7-44E6-9D37-BD8D3F0EC330}"/>
    <hyperlink ref="B14:C14" location="Judiciales!A1" display="Judiciales" xr:uid="{AE3FF8EF-83A5-42A3-A5CF-D3A1FB44FB21}"/>
    <hyperlink ref="B6:C6" location="Portada!A1" display="Portada" xr:uid="{F180C56C-72BF-404D-A3B7-1DA6B8505515}"/>
    <hyperlink ref="B22:C22" location="Resumen!A1" display="Resumen (Certificación a presentar)" xr:uid="{437176E8-4020-4C87-BFF3-3E40A966FD5E}"/>
    <hyperlink ref="B20:C20" location="Pagos!A1" display="Pagos" xr:uid="{04A36A5C-E1A1-4E59-BACA-3F03F0D14E04}"/>
    <hyperlink ref="B18:C18" location="'Comité de conciliación'!A1" display="Comité de Conciliación" xr:uid="{0BA01A00-9E5A-402C-B67B-56BAF52B74F6}"/>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pageSetUpPr autoPageBreaks="0"/>
  </sheetPr>
  <dimension ref="A3:Y51"/>
  <sheetViews>
    <sheetView showGridLines="0" showRowColHeaders="0" topLeftCell="B33" zoomScale="98" zoomScaleNormal="98" workbookViewId="0">
      <selection activeCell="E45" sqref="E45:U51"/>
      <extLst>
        <ext xmlns:xlsdti="http://schemas.microsoft.com/office/spreadsheetml/2023/showDataTypeIcons" uri="{77bfe23e-c014-4d31-8a63-9c772dbf06b6}">
          <xlsdti:showDataTypeIcons visible="0"/>
        </ext>
      </extLst>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5.140625" style="6" customWidth="1"/>
    <col min="12" max="12" width="17.42578125" style="6" customWidth="1"/>
    <col min="13" max="18" width="9.140625" style="6" customWidth="1"/>
    <col min="19" max="19" width="17.42578125" style="6" customWidth="1"/>
    <col min="20" max="20" width="15.42578125" style="6" customWidth="1"/>
    <col min="21" max="21" width="17.85546875" style="6" customWidth="1"/>
    <col min="22" max="22" width="5.42578125" style="6" customWidth="1"/>
    <col min="23" max="24" width="9.140625" style="6" customWidth="1"/>
    <col min="25" max="25" width="15.28515625" style="6" customWidth="1"/>
    <col min="26" max="55" width="9.140625" style="6" customWidth="1"/>
    <col min="56" max="16384" width="11.42578125" style="6"/>
  </cols>
  <sheetData>
    <row r="3" spans="1:25" ht="15" customHeight="1">
      <c r="E3" s="138" t="s">
        <v>12</v>
      </c>
      <c r="F3" s="138"/>
      <c r="G3" s="138"/>
      <c r="H3" s="138"/>
      <c r="I3" s="138"/>
      <c r="J3" s="138"/>
      <c r="K3" s="138"/>
      <c r="L3" s="138"/>
      <c r="M3" s="138"/>
      <c r="N3" s="138"/>
      <c r="O3" s="138"/>
      <c r="P3" s="138"/>
      <c r="Q3" s="138"/>
      <c r="R3" s="138"/>
      <c r="S3" s="138"/>
      <c r="T3" s="138"/>
      <c r="U3" s="138"/>
      <c r="V3" s="138"/>
      <c r="W3" s="138"/>
      <c r="X3" s="138"/>
      <c r="Y3" s="138"/>
    </row>
    <row r="4" spans="1:25" ht="15.75" customHeight="1" thickBot="1">
      <c r="E4" s="139"/>
      <c r="F4" s="139"/>
      <c r="G4" s="139"/>
      <c r="H4" s="139"/>
      <c r="I4" s="139"/>
      <c r="J4" s="139"/>
      <c r="K4" s="139"/>
      <c r="L4" s="139"/>
      <c r="M4" s="139"/>
      <c r="N4" s="139"/>
      <c r="O4" s="139"/>
      <c r="P4" s="139"/>
      <c r="Q4" s="139"/>
      <c r="R4" s="139"/>
      <c r="S4" s="139"/>
      <c r="T4" s="139"/>
      <c r="U4" s="139"/>
      <c r="V4" s="139"/>
      <c r="W4" s="139"/>
      <c r="X4" s="139"/>
      <c r="Y4" s="139"/>
    </row>
    <row r="6" spans="1:25" ht="19.5" customHeight="1">
      <c r="A6" s="19"/>
      <c r="B6" s="107" t="s">
        <v>3</v>
      </c>
      <c r="C6" s="107"/>
      <c r="E6" s="152" t="s">
        <v>59</v>
      </c>
      <c r="F6" s="152"/>
      <c r="G6" s="152"/>
      <c r="H6" s="152"/>
      <c r="I6" s="152"/>
      <c r="J6" s="152"/>
      <c r="K6" s="152"/>
      <c r="L6" s="152"/>
      <c r="M6" s="152"/>
      <c r="N6" s="152"/>
      <c r="O6" s="152"/>
      <c r="P6" s="152"/>
      <c r="Q6" s="152"/>
      <c r="R6" s="152"/>
      <c r="S6" s="152"/>
      <c r="T6" s="152"/>
      <c r="U6" s="152"/>
      <c r="V6" s="16"/>
      <c r="W6" s="143" t="s">
        <v>60</v>
      </c>
      <c r="X6" s="143"/>
      <c r="Y6" s="143"/>
    </row>
    <row r="7" spans="1:25">
      <c r="B7" s="107"/>
      <c r="C7" s="107"/>
      <c r="E7" s="152"/>
      <c r="F7" s="152"/>
      <c r="G7" s="152"/>
      <c r="H7" s="152"/>
      <c r="I7" s="152"/>
      <c r="J7" s="152"/>
      <c r="K7" s="152"/>
      <c r="L7" s="152"/>
      <c r="M7" s="152"/>
      <c r="N7" s="152"/>
      <c r="O7" s="152"/>
      <c r="P7" s="152"/>
      <c r="Q7" s="152"/>
      <c r="R7" s="152"/>
      <c r="S7" s="152"/>
      <c r="T7" s="152"/>
      <c r="U7" s="152"/>
      <c r="V7" s="16"/>
      <c r="W7" s="143"/>
      <c r="X7" s="143"/>
      <c r="Y7" s="143"/>
    </row>
    <row r="8" spans="1:25">
      <c r="B8" s="107" t="s">
        <v>7</v>
      </c>
      <c r="C8" s="107"/>
      <c r="P8" s="7"/>
      <c r="Q8" s="20"/>
      <c r="R8" s="20"/>
      <c r="S8" s="21"/>
      <c r="T8" s="21"/>
      <c r="U8" s="21"/>
      <c r="V8" s="16"/>
      <c r="W8" s="143"/>
      <c r="X8" s="143"/>
      <c r="Y8" s="143"/>
    </row>
    <row r="9" spans="1:25">
      <c r="B9" s="107"/>
      <c r="C9" s="107"/>
      <c r="P9" s="7"/>
      <c r="Q9" s="20"/>
      <c r="R9" s="20"/>
      <c r="S9" s="20"/>
      <c r="T9" s="20"/>
      <c r="U9" s="20"/>
      <c r="V9" s="16"/>
      <c r="W9" s="143"/>
      <c r="X9" s="143"/>
      <c r="Y9" s="143"/>
    </row>
    <row r="10" spans="1:25" ht="20.25" customHeight="1">
      <c r="B10" s="107" t="s">
        <v>9</v>
      </c>
      <c r="C10" s="107"/>
      <c r="E10" s="134" t="str">
        <f>"Procesos activos al "&amp;Administrador!B5&amp;"DE "&amp;Administrador!B4</f>
        <v>Procesos activos al 30 DE JUNIO DE 2025</v>
      </c>
      <c r="F10" s="134"/>
      <c r="G10" s="134"/>
      <c r="H10" s="134"/>
      <c r="I10" s="134"/>
      <c r="J10" s="134"/>
      <c r="K10" s="134"/>
      <c r="L10" s="134" t="s">
        <v>61</v>
      </c>
      <c r="M10" s="70"/>
      <c r="N10" s="134" t="s">
        <v>62</v>
      </c>
      <c r="O10" s="134"/>
      <c r="P10" s="134"/>
      <c r="Q10" s="134"/>
      <c r="R10" s="134"/>
      <c r="S10" s="134"/>
      <c r="T10" s="134"/>
      <c r="U10" s="134" t="s">
        <v>61</v>
      </c>
      <c r="V10" s="16"/>
      <c r="W10" s="143"/>
      <c r="X10" s="143"/>
      <c r="Y10" s="143"/>
    </row>
    <row r="11" spans="1:25" ht="15" customHeight="1">
      <c r="B11" s="107"/>
      <c r="C11" s="107"/>
      <c r="E11" s="134"/>
      <c r="F11" s="134"/>
      <c r="G11" s="134"/>
      <c r="H11" s="134"/>
      <c r="I11" s="134"/>
      <c r="J11" s="134"/>
      <c r="K11" s="134"/>
      <c r="L11" s="134"/>
      <c r="M11" s="70"/>
      <c r="N11" s="134"/>
      <c r="O11" s="134"/>
      <c r="P11" s="134"/>
      <c r="Q11" s="134"/>
      <c r="R11" s="134"/>
      <c r="S11" s="134"/>
      <c r="T11" s="134"/>
      <c r="U11" s="134"/>
      <c r="V11" s="16"/>
      <c r="W11" s="143"/>
      <c r="X11" s="143"/>
      <c r="Y11" s="143"/>
    </row>
    <row r="12" spans="1:25" ht="19.5" customHeight="1">
      <c r="B12" s="107" t="s">
        <v>10</v>
      </c>
      <c r="C12" s="107"/>
      <c r="E12" s="175" t="s">
        <v>63</v>
      </c>
      <c r="F12" s="175"/>
      <c r="G12" s="175"/>
      <c r="H12" s="175"/>
      <c r="I12" s="175"/>
      <c r="J12" s="175"/>
      <c r="K12" s="190"/>
      <c r="L12" s="169">
        <v>208</v>
      </c>
      <c r="M12" s="68"/>
      <c r="N12" s="193" t="s">
        <v>64</v>
      </c>
      <c r="O12" s="193"/>
      <c r="P12" s="193"/>
      <c r="Q12" s="193"/>
      <c r="R12" s="193"/>
      <c r="S12" s="193"/>
      <c r="T12" s="194"/>
      <c r="U12" s="189">
        <v>0</v>
      </c>
      <c r="W12" s="143"/>
      <c r="X12" s="143"/>
      <c r="Y12" s="143"/>
    </row>
    <row r="13" spans="1:25" ht="19.5" customHeight="1">
      <c r="B13" s="107"/>
      <c r="C13" s="107"/>
      <c r="E13" s="175"/>
      <c r="F13" s="175"/>
      <c r="G13" s="175"/>
      <c r="H13" s="175"/>
      <c r="I13" s="175"/>
      <c r="J13" s="175"/>
      <c r="K13" s="190"/>
      <c r="L13" s="169"/>
      <c r="M13" s="68"/>
      <c r="N13" s="193"/>
      <c r="O13" s="193"/>
      <c r="P13" s="193"/>
      <c r="Q13" s="193"/>
      <c r="R13" s="193"/>
      <c r="S13" s="193"/>
      <c r="T13" s="194"/>
      <c r="U13" s="189"/>
      <c r="W13" s="143"/>
      <c r="X13" s="143"/>
      <c r="Y13" s="143"/>
    </row>
    <row r="14" spans="1:25" ht="19.5" customHeight="1">
      <c r="B14" s="107" t="s">
        <v>12</v>
      </c>
      <c r="C14" s="107"/>
      <c r="E14" s="191" t="s">
        <v>65</v>
      </c>
      <c r="F14" s="191"/>
      <c r="G14" s="191"/>
      <c r="H14" s="191"/>
      <c r="I14" s="191"/>
      <c r="J14" s="191"/>
      <c r="K14" s="192"/>
      <c r="L14" s="187">
        <v>208</v>
      </c>
      <c r="M14" s="186"/>
      <c r="N14" s="195" t="s">
        <v>66</v>
      </c>
      <c r="O14" s="195"/>
      <c r="P14" s="195"/>
      <c r="Q14" s="195"/>
      <c r="R14" s="195"/>
      <c r="S14" s="195"/>
      <c r="T14" s="196"/>
      <c r="U14" s="187">
        <v>0</v>
      </c>
      <c r="W14" s="118" t="s">
        <v>21</v>
      </c>
      <c r="X14" s="118"/>
      <c r="Y14" s="118"/>
    </row>
    <row r="15" spans="1:25" ht="19.5" customHeight="1">
      <c r="B15" s="107"/>
      <c r="C15" s="107"/>
      <c r="E15" s="191"/>
      <c r="F15" s="191"/>
      <c r="G15" s="191"/>
      <c r="H15" s="191"/>
      <c r="I15" s="191"/>
      <c r="J15" s="191"/>
      <c r="K15" s="192"/>
      <c r="L15" s="187"/>
      <c r="M15" s="186"/>
      <c r="N15" s="195"/>
      <c r="O15" s="195"/>
      <c r="P15" s="195"/>
      <c r="Q15" s="195"/>
      <c r="R15" s="195"/>
      <c r="S15" s="195"/>
      <c r="T15" s="196"/>
      <c r="U15" s="187"/>
      <c r="W15" s="118"/>
      <c r="X15" s="118"/>
      <c r="Y15" s="118"/>
    </row>
    <row r="16" spans="1:25" ht="19.5" customHeight="1">
      <c r="B16" s="107" t="s">
        <v>16</v>
      </c>
      <c r="C16" s="107"/>
      <c r="E16" s="175" t="s">
        <v>67</v>
      </c>
      <c r="F16" s="175"/>
      <c r="G16" s="175"/>
      <c r="H16" s="175"/>
      <c r="I16" s="175"/>
      <c r="J16" s="175"/>
      <c r="K16" s="190"/>
      <c r="L16" s="169">
        <v>0</v>
      </c>
      <c r="M16" s="68"/>
      <c r="N16" s="199" t="s">
        <v>68</v>
      </c>
      <c r="O16" s="199"/>
      <c r="P16" s="199"/>
      <c r="Q16" s="199"/>
      <c r="R16" s="199"/>
      <c r="S16" s="199"/>
      <c r="T16" s="200"/>
      <c r="U16" s="189">
        <v>0</v>
      </c>
      <c r="W16" s="17"/>
      <c r="X16" s="17"/>
      <c r="Y16" s="17"/>
    </row>
    <row r="17" spans="2:25" ht="19.5" customHeight="1">
      <c r="B17" s="107"/>
      <c r="C17" s="107"/>
      <c r="E17" s="175"/>
      <c r="F17" s="175"/>
      <c r="G17" s="175"/>
      <c r="H17" s="175"/>
      <c r="I17" s="175"/>
      <c r="J17" s="175"/>
      <c r="K17" s="190"/>
      <c r="L17" s="169"/>
      <c r="M17" s="68"/>
      <c r="N17" s="199"/>
      <c r="O17" s="199"/>
      <c r="P17" s="199"/>
      <c r="Q17" s="199"/>
      <c r="R17" s="199"/>
      <c r="S17" s="199"/>
      <c r="T17" s="200"/>
      <c r="U17" s="189"/>
    </row>
    <row r="18" spans="2:25" ht="18" customHeight="1">
      <c r="B18" s="107" t="s">
        <v>17</v>
      </c>
      <c r="C18" s="107"/>
      <c r="N18" s="22"/>
      <c r="O18" s="22"/>
      <c r="P18" s="22"/>
      <c r="Q18" s="22"/>
      <c r="R18" s="22"/>
      <c r="S18" s="22"/>
      <c r="T18" s="22"/>
      <c r="U18" s="23"/>
      <c r="W18" s="125" t="s">
        <v>69</v>
      </c>
      <c r="X18" s="125"/>
      <c r="Y18" s="125"/>
    </row>
    <row r="19" spans="2:25" ht="27.75" customHeight="1">
      <c r="B19" s="107"/>
      <c r="C19" s="107"/>
      <c r="E19" s="134" t="str">
        <f>+"Procesos terminados durante el "&amp;Administrador!B3&amp;" semestre de "&amp;Administrador!B4</f>
        <v>Procesos terminados durante el PRIMER semestre de 2025</v>
      </c>
      <c r="F19" s="134"/>
      <c r="G19" s="134"/>
      <c r="H19" s="134"/>
      <c r="I19" s="134"/>
      <c r="J19" s="134"/>
      <c r="K19" s="134"/>
      <c r="L19" s="134" t="s">
        <v>61</v>
      </c>
      <c r="M19" s="70"/>
      <c r="N19" s="134" t="s">
        <v>70</v>
      </c>
      <c r="O19" s="134"/>
      <c r="P19" s="134"/>
      <c r="Q19" s="134"/>
      <c r="R19" s="134"/>
      <c r="S19" s="134"/>
      <c r="T19" s="134"/>
      <c r="U19" s="134" t="s">
        <v>61</v>
      </c>
      <c r="W19" s="125"/>
      <c r="X19" s="125"/>
      <c r="Y19" s="125"/>
    </row>
    <row r="20" spans="2:25">
      <c r="B20" s="107" t="s">
        <v>18</v>
      </c>
      <c r="C20" s="107"/>
      <c r="E20" s="134"/>
      <c r="F20" s="134"/>
      <c r="G20" s="134"/>
      <c r="H20" s="134"/>
      <c r="I20" s="134"/>
      <c r="J20" s="134"/>
      <c r="K20" s="134"/>
      <c r="L20" s="134"/>
      <c r="M20" s="70"/>
      <c r="N20" s="134"/>
      <c r="O20" s="134"/>
      <c r="P20" s="134"/>
      <c r="Q20" s="134"/>
      <c r="R20" s="134"/>
      <c r="S20" s="134"/>
      <c r="T20" s="134"/>
      <c r="U20" s="134"/>
      <c r="W20" s="125"/>
      <c r="X20" s="125"/>
      <c r="Y20" s="125"/>
    </row>
    <row r="21" spans="2:25" ht="26.25" customHeight="1">
      <c r="B21" s="107"/>
      <c r="C21" s="107"/>
      <c r="E21" s="193" t="str">
        <f>"Cantidad de procesos terminados durante el "&amp;Administrador!B3&amp;" semestre de "&amp;Administrador!B4&amp;" según jurídica"</f>
        <v>Cantidad de procesos terminados durante el PRIMER semestre de 2025 según jurídica</v>
      </c>
      <c r="F21" s="193"/>
      <c r="G21" s="193"/>
      <c r="H21" s="193"/>
      <c r="I21" s="193"/>
      <c r="J21" s="193"/>
      <c r="K21" s="194"/>
      <c r="L21" s="169">
        <v>14</v>
      </c>
      <c r="M21" s="43"/>
      <c r="N21" s="193" t="str">
        <f>"Cantidad de procesos activos ekOGUI - Calidad demandado"</f>
        <v>Cantidad de procesos activos ekOGUI - Calidad demandado</v>
      </c>
      <c r="O21" s="193"/>
      <c r="P21" s="193"/>
      <c r="Q21" s="193"/>
      <c r="R21" s="193"/>
      <c r="S21" s="193"/>
      <c r="T21" s="194"/>
      <c r="U21" s="188">
        <v>208</v>
      </c>
      <c r="W21" s="125"/>
      <c r="X21" s="125"/>
      <c r="Y21" s="125"/>
    </row>
    <row r="22" spans="2:25" ht="37.5" customHeight="1">
      <c r="B22" s="107" t="s">
        <v>19</v>
      </c>
      <c r="C22" s="107"/>
      <c r="E22" s="193"/>
      <c r="F22" s="193"/>
      <c r="G22" s="193"/>
      <c r="H22" s="193"/>
      <c r="I22" s="193"/>
      <c r="J22" s="193"/>
      <c r="K22" s="194"/>
      <c r="L22" s="169"/>
      <c r="M22" s="185"/>
      <c r="N22" s="193"/>
      <c r="O22" s="193"/>
      <c r="P22" s="193"/>
      <c r="Q22" s="193"/>
      <c r="R22" s="193"/>
      <c r="S22" s="193"/>
      <c r="T22" s="194"/>
      <c r="U22" s="188"/>
      <c r="W22" s="125"/>
      <c r="X22" s="125"/>
      <c r="Y22" s="125"/>
    </row>
    <row r="23" spans="2:25" ht="26.25" customHeight="1">
      <c r="E23" s="191" t="str">
        <f>"Cantidad de procesos terminados en ekOGUI durante el "&amp;Administrador!B3&amp;" semestre de "&amp;Administrador!B4</f>
        <v>Cantidad de procesos terminados en ekOGUI durante el PRIMER semestre de 2025</v>
      </c>
      <c r="F23" s="191"/>
      <c r="G23" s="191"/>
      <c r="H23" s="191"/>
      <c r="I23" s="191"/>
      <c r="J23" s="191"/>
      <c r="K23" s="192"/>
      <c r="L23" s="187">
        <v>10</v>
      </c>
      <c r="M23" s="185"/>
      <c r="N23" s="195" t="str">
        <f>"Cantidad de procesos en ekOGUI - Calificación durante el semestre "&amp;Administrador!B2</f>
        <v>Cantidad de procesos en ekOGUI - Calificación durante el semestre I - 2025</v>
      </c>
      <c r="O23" s="195"/>
      <c r="P23" s="195"/>
      <c r="Q23" s="195"/>
      <c r="R23" s="195"/>
      <c r="S23" s="195"/>
      <c r="T23" s="196"/>
      <c r="U23" s="187">
        <v>189</v>
      </c>
      <c r="W23" s="125"/>
      <c r="X23" s="125"/>
      <c r="Y23" s="125"/>
    </row>
    <row r="24" spans="2:25" ht="21" customHeight="1">
      <c r="E24" s="191"/>
      <c r="F24" s="191"/>
      <c r="G24" s="191"/>
      <c r="H24" s="191"/>
      <c r="I24" s="191"/>
      <c r="J24" s="191"/>
      <c r="K24" s="192"/>
      <c r="L24" s="187"/>
      <c r="M24" s="43"/>
      <c r="N24" s="195"/>
      <c r="O24" s="195"/>
      <c r="P24" s="195"/>
      <c r="Q24" s="195"/>
      <c r="R24" s="195"/>
      <c r="S24" s="195"/>
      <c r="T24" s="196"/>
      <c r="U24" s="187"/>
      <c r="W24" s="125"/>
      <c r="X24" s="125"/>
      <c r="Y24" s="125"/>
    </row>
    <row r="25" spans="2:25" ht="18" customHeight="1">
      <c r="E25" s="16"/>
      <c r="F25" s="16"/>
      <c r="G25" s="16"/>
      <c r="H25" s="16"/>
      <c r="I25" s="16"/>
      <c r="J25" s="94"/>
      <c r="K25" s="54">
        <f>+L23*25%</f>
        <v>2.5</v>
      </c>
      <c r="L25" s="54">
        <f>+INT(IF(L23&lt;10,L23,IF(K25&lt;10,10,K25)))</f>
        <v>10</v>
      </c>
      <c r="M25" s="24"/>
      <c r="N25" s="193" t="str">
        <f>"Cantidad de procesos en ekOGUI - Calificación anterior al semestre "&amp;Administrador!B2</f>
        <v>Cantidad de procesos en ekOGUI - Calificación anterior al semestre I - 2025</v>
      </c>
      <c r="O25" s="193"/>
      <c r="P25" s="193"/>
      <c r="Q25" s="193"/>
      <c r="R25" s="193"/>
      <c r="S25" s="193"/>
      <c r="T25" s="194"/>
      <c r="U25" s="169">
        <v>10</v>
      </c>
      <c r="W25" s="125"/>
      <c r="X25" s="125"/>
      <c r="Y25" s="125"/>
    </row>
    <row r="26" spans="2:25" ht="26.25" customHeight="1">
      <c r="E26" s="134" t="str">
        <f>"Seleccione "&amp;L25&amp;" procesos terminados en el primer semestre de "&amp;Administrador!A8&amp;" y diligencie la siguiente tabla:"</f>
        <v>Seleccione 10 procesos terminados en el primer semestre de 2025 y diligencie la siguiente tabla:</v>
      </c>
      <c r="F26" s="134"/>
      <c r="G26" s="134"/>
      <c r="H26" s="134"/>
      <c r="I26" s="134"/>
      <c r="J26" s="134"/>
      <c r="K26" s="134"/>
      <c r="L26" s="134"/>
      <c r="M26" s="24"/>
      <c r="N26" s="193"/>
      <c r="O26" s="193"/>
      <c r="P26" s="193"/>
      <c r="Q26" s="193"/>
      <c r="R26" s="193"/>
      <c r="S26" s="193"/>
      <c r="T26" s="194"/>
      <c r="U26" s="169"/>
      <c r="W26" s="125"/>
      <c r="X26" s="125"/>
      <c r="Y26" s="125"/>
    </row>
    <row r="27" spans="2:25" ht="18" customHeight="1">
      <c r="E27" s="134"/>
      <c r="F27" s="134"/>
      <c r="G27" s="134"/>
      <c r="H27" s="134"/>
      <c r="I27" s="134"/>
      <c r="J27" s="134"/>
      <c r="K27" s="134"/>
      <c r="L27" s="134"/>
      <c r="N27" s="170" t="s">
        <v>71</v>
      </c>
      <c r="O27" s="170"/>
      <c r="P27" s="170"/>
      <c r="Q27" s="170"/>
      <c r="R27" s="170"/>
      <c r="S27" s="170"/>
      <c r="T27" s="171"/>
      <c r="U27" s="172">
        <v>9</v>
      </c>
      <c r="W27" s="125"/>
      <c r="X27" s="125"/>
      <c r="Y27" s="125"/>
    </row>
    <row r="28" spans="2:25" ht="18" customHeight="1">
      <c r="E28" s="134"/>
      <c r="F28" s="134"/>
      <c r="G28" s="134"/>
      <c r="H28" s="134"/>
      <c r="I28" s="134"/>
      <c r="J28" s="134"/>
      <c r="K28" s="134"/>
      <c r="L28" s="134"/>
      <c r="N28" s="170"/>
      <c r="O28" s="170"/>
      <c r="P28" s="170"/>
      <c r="Q28" s="170"/>
      <c r="R28" s="170"/>
      <c r="S28" s="170"/>
      <c r="T28" s="171"/>
      <c r="U28" s="172"/>
      <c r="W28" s="125"/>
      <c r="X28" s="125"/>
      <c r="Y28" s="125"/>
    </row>
    <row r="29" spans="2:25" ht="26.45" customHeight="1">
      <c r="E29" s="91"/>
      <c r="F29" s="91"/>
      <c r="G29" s="91"/>
      <c r="H29" s="91"/>
      <c r="I29" s="91"/>
      <c r="J29" s="91"/>
      <c r="K29" s="91"/>
      <c r="L29" s="91"/>
      <c r="M29" s="92"/>
      <c r="T29" s="203" t="str">
        <f>IF(U23+U25+U27&lt;&gt;U21,"Calificación inconsistente","")</f>
        <v/>
      </c>
      <c r="U29" s="203"/>
      <c r="W29" s="125"/>
      <c r="X29" s="125"/>
      <c r="Y29" s="125"/>
    </row>
    <row r="30" spans="2:25" ht="15" customHeight="1">
      <c r="E30" s="134" t="s">
        <v>72</v>
      </c>
      <c r="F30" s="134"/>
      <c r="G30" s="134"/>
      <c r="H30" s="134"/>
      <c r="I30" s="134"/>
      <c r="J30" s="134"/>
      <c r="K30" s="134"/>
      <c r="L30" s="134" t="s">
        <v>61</v>
      </c>
      <c r="M30" s="93"/>
      <c r="N30" s="134" t="s">
        <v>73</v>
      </c>
      <c r="O30" s="134"/>
      <c r="P30" s="134"/>
      <c r="Q30" s="134"/>
      <c r="R30" s="135"/>
      <c r="S30" s="135" t="s">
        <v>74</v>
      </c>
      <c r="T30" s="134" t="s">
        <v>75</v>
      </c>
      <c r="U30" s="202"/>
      <c r="W30" s="125"/>
      <c r="X30" s="125"/>
      <c r="Y30" s="125"/>
    </row>
    <row r="31" spans="2:25" ht="21.75" customHeight="1">
      <c r="E31" s="134"/>
      <c r="F31" s="134"/>
      <c r="G31" s="134"/>
      <c r="H31" s="134"/>
      <c r="I31" s="134"/>
      <c r="J31" s="134"/>
      <c r="K31" s="134"/>
      <c r="L31" s="134"/>
      <c r="M31" s="93"/>
      <c r="N31" s="134"/>
      <c r="O31" s="134"/>
      <c r="P31" s="134"/>
      <c r="Q31" s="134"/>
      <c r="R31" s="135"/>
      <c r="S31" s="135"/>
      <c r="T31" s="202"/>
      <c r="U31" s="202"/>
      <c r="W31" s="125"/>
      <c r="X31" s="125"/>
      <c r="Y31" s="125"/>
    </row>
    <row r="32" spans="2:25" ht="18.75" customHeight="1">
      <c r="E32" s="178" t="s">
        <v>76</v>
      </c>
      <c r="F32" s="178"/>
      <c r="G32" s="178"/>
      <c r="H32" s="178"/>
      <c r="I32" s="178"/>
      <c r="J32" s="178"/>
      <c r="K32" s="179"/>
      <c r="L32" s="204">
        <f>+L25</f>
        <v>10</v>
      </c>
      <c r="M32" s="93"/>
      <c r="N32" s="175" t="s">
        <v>77</v>
      </c>
      <c r="O32" s="175"/>
      <c r="P32" s="175"/>
      <c r="Q32" s="175"/>
      <c r="R32" s="176"/>
      <c r="S32" s="173">
        <v>160</v>
      </c>
      <c r="T32" s="174">
        <v>3</v>
      </c>
      <c r="U32" s="169"/>
      <c r="W32" s="125"/>
      <c r="X32" s="125"/>
      <c r="Y32" s="125"/>
    </row>
    <row r="33" spans="5:25" ht="18.75" customHeight="1">
      <c r="E33" s="178"/>
      <c r="F33" s="178"/>
      <c r="G33" s="178"/>
      <c r="H33" s="178"/>
      <c r="I33" s="178"/>
      <c r="J33" s="178"/>
      <c r="K33" s="179"/>
      <c r="L33" s="204"/>
      <c r="M33" s="93"/>
      <c r="N33" s="175"/>
      <c r="O33" s="175"/>
      <c r="P33" s="175"/>
      <c r="Q33" s="175"/>
      <c r="R33" s="176"/>
      <c r="S33" s="173"/>
      <c r="T33" s="174"/>
      <c r="U33" s="169"/>
      <c r="W33" s="125"/>
      <c r="X33" s="125"/>
      <c r="Y33" s="125"/>
    </row>
    <row r="34" spans="5:25" ht="18.75" customHeight="1">
      <c r="E34" s="180" t="s">
        <v>78</v>
      </c>
      <c r="F34" s="180"/>
      <c r="G34" s="180"/>
      <c r="H34" s="180"/>
      <c r="I34" s="180"/>
      <c r="J34" s="180"/>
      <c r="K34" s="181"/>
      <c r="L34" s="187">
        <v>9</v>
      </c>
      <c r="M34" s="93"/>
      <c r="N34" s="191" t="s">
        <v>79</v>
      </c>
      <c r="O34" s="191"/>
      <c r="P34" s="191"/>
      <c r="Q34" s="191"/>
      <c r="R34" s="201"/>
      <c r="S34" s="184">
        <v>19</v>
      </c>
      <c r="T34" s="177">
        <v>1</v>
      </c>
      <c r="U34" s="172"/>
      <c r="V34" s="10"/>
      <c r="W34" s="125"/>
      <c r="X34" s="125"/>
      <c r="Y34" s="125"/>
    </row>
    <row r="35" spans="5:25" ht="18.75" customHeight="1">
      <c r="E35" s="180"/>
      <c r="F35" s="180"/>
      <c r="G35" s="180"/>
      <c r="H35" s="180"/>
      <c r="I35" s="180"/>
      <c r="J35" s="180"/>
      <c r="K35" s="181"/>
      <c r="L35" s="187"/>
      <c r="M35" s="93"/>
      <c r="N35" s="191"/>
      <c r="O35" s="191"/>
      <c r="P35" s="191"/>
      <c r="Q35" s="191"/>
      <c r="R35" s="201"/>
      <c r="S35" s="184"/>
      <c r="T35" s="177"/>
      <c r="U35" s="172"/>
      <c r="V35" s="10"/>
      <c r="W35" s="125"/>
      <c r="X35" s="125"/>
      <c r="Y35" s="125"/>
    </row>
    <row r="36" spans="5:25" ht="18.75" customHeight="1">
      <c r="E36" s="182" t="s">
        <v>80</v>
      </c>
      <c r="F36" s="182"/>
      <c r="G36" s="182"/>
      <c r="H36" s="182"/>
      <c r="I36" s="182"/>
      <c r="J36" s="182"/>
      <c r="K36" s="183"/>
      <c r="L36" s="169">
        <v>7</v>
      </c>
      <c r="M36" s="93"/>
      <c r="N36" s="175" t="s">
        <v>81</v>
      </c>
      <c r="O36" s="175"/>
      <c r="P36" s="175"/>
      <c r="Q36" s="175"/>
      <c r="R36" s="176"/>
      <c r="S36" s="173">
        <v>9</v>
      </c>
      <c r="T36" s="174">
        <v>2</v>
      </c>
      <c r="U36" s="169"/>
      <c r="V36" s="10">
        <f>+S32-T32</f>
        <v>157</v>
      </c>
      <c r="W36" s="125"/>
      <c r="X36" s="125"/>
      <c r="Y36" s="125"/>
    </row>
    <row r="37" spans="5:25" ht="18.75" customHeight="1">
      <c r="E37" s="182"/>
      <c r="F37" s="182"/>
      <c r="G37" s="182"/>
      <c r="H37" s="182"/>
      <c r="I37" s="182"/>
      <c r="J37" s="182"/>
      <c r="K37" s="183"/>
      <c r="L37" s="169"/>
      <c r="M37" s="93"/>
      <c r="N37" s="175"/>
      <c r="O37" s="175"/>
      <c r="P37" s="175"/>
      <c r="Q37" s="175"/>
      <c r="R37" s="176"/>
      <c r="S37" s="173"/>
      <c r="T37" s="174"/>
      <c r="U37" s="169"/>
      <c r="V37" s="10"/>
      <c r="W37" s="125"/>
      <c r="X37" s="125"/>
      <c r="Y37" s="125"/>
    </row>
    <row r="38" spans="5:25" ht="18.75" customHeight="1">
      <c r="E38" s="180" t="s">
        <v>82</v>
      </c>
      <c r="F38" s="180"/>
      <c r="G38" s="180"/>
      <c r="H38" s="180"/>
      <c r="I38" s="180"/>
      <c r="J38" s="180"/>
      <c r="K38" s="181"/>
      <c r="L38" s="187">
        <v>7</v>
      </c>
      <c r="M38" s="68"/>
      <c r="N38" s="197" t="s">
        <v>83</v>
      </c>
      <c r="O38" s="197"/>
      <c r="P38" s="197"/>
      <c r="Q38" s="197"/>
      <c r="R38" s="198"/>
      <c r="S38" s="184">
        <v>11</v>
      </c>
      <c r="T38" s="177">
        <v>4</v>
      </c>
      <c r="U38" s="172"/>
      <c r="V38" s="10">
        <f>+S34-T34</f>
        <v>18</v>
      </c>
      <c r="W38" s="125"/>
      <c r="X38" s="125"/>
      <c r="Y38" s="125"/>
    </row>
    <row r="39" spans="5:25" ht="18.75" customHeight="1">
      <c r="E39" s="180"/>
      <c r="F39" s="180"/>
      <c r="G39" s="180"/>
      <c r="H39" s="180"/>
      <c r="I39" s="180"/>
      <c r="J39" s="180"/>
      <c r="K39" s="181"/>
      <c r="L39" s="187"/>
      <c r="M39" s="68"/>
      <c r="N39" s="197"/>
      <c r="O39" s="197"/>
      <c r="P39" s="197"/>
      <c r="Q39" s="197"/>
      <c r="R39" s="198"/>
      <c r="S39" s="184"/>
      <c r="T39" s="177"/>
      <c r="U39" s="172"/>
      <c r="V39" s="10"/>
      <c r="W39" s="125"/>
      <c r="X39" s="125"/>
      <c r="Y39" s="125"/>
    </row>
    <row r="40" spans="5:25" ht="18" customHeight="1">
      <c r="E40" s="178" t="s">
        <v>84</v>
      </c>
      <c r="F40" s="178"/>
      <c r="G40" s="178"/>
      <c r="H40" s="178"/>
      <c r="I40" s="178"/>
      <c r="J40" s="178"/>
      <c r="K40" s="179"/>
      <c r="L40" s="169">
        <v>1</v>
      </c>
      <c r="M40" s="69"/>
      <c r="N40" s="68"/>
      <c r="O40" s="68"/>
      <c r="P40" s="68"/>
      <c r="Q40" s="68"/>
      <c r="R40" s="68"/>
      <c r="S40" s="68"/>
      <c r="T40" s="68"/>
      <c r="U40" s="68"/>
      <c r="V40" s="10">
        <f>+S36-T36</f>
        <v>7</v>
      </c>
      <c r="W40" s="125"/>
      <c r="X40" s="125"/>
      <c r="Y40" s="125"/>
    </row>
    <row r="41" spans="5:25" ht="18" customHeight="1">
      <c r="E41" s="178"/>
      <c r="F41" s="178"/>
      <c r="G41" s="178"/>
      <c r="H41" s="178"/>
      <c r="I41" s="178"/>
      <c r="J41" s="178"/>
      <c r="K41" s="179"/>
      <c r="L41" s="169"/>
      <c r="M41" s="68"/>
      <c r="N41" s="68"/>
      <c r="O41" s="68"/>
      <c r="P41" s="68"/>
      <c r="Q41" s="68"/>
      <c r="R41" s="68"/>
      <c r="S41" s="68"/>
      <c r="T41" s="68"/>
      <c r="U41" s="68"/>
      <c r="V41" s="10"/>
      <c r="W41" s="125"/>
      <c r="X41" s="125"/>
      <c r="Y41" s="125"/>
    </row>
    <row r="42" spans="5:25" ht="18" customHeight="1">
      <c r="V42" s="10">
        <f>+S38-T38</f>
        <v>7</v>
      </c>
      <c r="W42" s="125"/>
      <c r="X42" s="125"/>
      <c r="Y42" s="125"/>
    </row>
    <row r="43" spans="5:25" ht="18" customHeight="1">
      <c r="V43" s="10"/>
      <c r="W43" s="125"/>
      <c r="X43" s="125"/>
      <c r="Y43" s="125"/>
    </row>
    <row r="44" spans="5:25" ht="27" customHeight="1">
      <c r="E44" s="124" t="s">
        <v>39</v>
      </c>
      <c r="F44" s="124"/>
      <c r="G44" s="124"/>
      <c r="H44" s="124"/>
      <c r="I44" s="124"/>
      <c r="J44" s="124"/>
      <c r="K44" s="124"/>
      <c r="L44" s="124"/>
      <c r="M44" s="124"/>
      <c r="N44" s="124"/>
      <c r="O44" s="124"/>
      <c r="P44" s="124"/>
      <c r="Q44" s="124"/>
      <c r="R44" s="124"/>
      <c r="S44" s="124"/>
      <c r="T44" s="124"/>
      <c r="U44" s="124"/>
      <c r="V44" s="10"/>
      <c r="W44" s="125"/>
      <c r="X44" s="125"/>
      <c r="Y44" s="125"/>
    </row>
    <row r="45" spans="5:25" ht="18" customHeight="1">
      <c r="E45" s="126" t="s">
        <v>660</v>
      </c>
      <c r="F45" s="126"/>
      <c r="G45" s="126"/>
      <c r="H45" s="126"/>
      <c r="I45" s="126"/>
      <c r="J45" s="126"/>
      <c r="K45" s="126"/>
      <c r="L45" s="126"/>
      <c r="M45" s="126"/>
      <c r="N45" s="126"/>
      <c r="O45" s="126"/>
      <c r="P45" s="126"/>
      <c r="Q45" s="126"/>
      <c r="R45" s="126"/>
      <c r="S45" s="126"/>
      <c r="T45" s="126"/>
      <c r="U45" s="126"/>
      <c r="W45" s="125"/>
      <c r="X45" s="125"/>
      <c r="Y45" s="125"/>
    </row>
    <row r="46" spans="5:25" ht="18" customHeight="1">
      <c r="E46" s="126"/>
      <c r="F46" s="126"/>
      <c r="G46" s="126"/>
      <c r="H46" s="126"/>
      <c r="I46" s="126"/>
      <c r="J46" s="126"/>
      <c r="K46" s="126"/>
      <c r="L46" s="126"/>
      <c r="M46" s="126"/>
      <c r="N46" s="126"/>
      <c r="O46" s="126"/>
      <c r="P46" s="126"/>
      <c r="Q46" s="126"/>
      <c r="R46" s="126"/>
      <c r="S46" s="126"/>
      <c r="T46" s="126"/>
      <c r="U46" s="126"/>
      <c r="W46" s="125"/>
      <c r="X46" s="125"/>
      <c r="Y46" s="125"/>
    </row>
    <row r="47" spans="5:25" ht="18" customHeight="1">
      <c r="E47" s="126"/>
      <c r="F47" s="126"/>
      <c r="G47" s="126"/>
      <c r="H47" s="126"/>
      <c r="I47" s="126"/>
      <c r="J47" s="126"/>
      <c r="K47" s="126"/>
      <c r="L47" s="126"/>
      <c r="M47" s="126"/>
      <c r="N47" s="126"/>
      <c r="O47" s="126"/>
      <c r="P47" s="126"/>
      <c r="Q47" s="126"/>
      <c r="R47" s="126"/>
      <c r="S47" s="126"/>
      <c r="T47" s="126"/>
      <c r="U47" s="126"/>
      <c r="W47" s="125"/>
      <c r="X47" s="125"/>
      <c r="Y47" s="125"/>
    </row>
    <row r="48" spans="5:25" ht="18" customHeight="1">
      <c r="E48" s="126"/>
      <c r="F48" s="126"/>
      <c r="G48" s="126"/>
      <c r="H48" s="126"/>
      <c r="I48" s="126"/>
      <c r="J48" s="126"/>
      <c r="K48" s="126"/>
      <c r="L48" s="126"/>
      <c r="M48" s="126"/>
      <c r="N48" s="126"/>
      <c r="O48" s="126"/>
      <c r="P48" s="126"/>
      <c r="Q48" s="126"/>
      <c r="R48" s="126"/>
      <c r="S48" s="126"/>
      <c r="T48" s="126"/>
      <c r="U48" s="126"/>
      <c r="W48" s="125"/>
      <c r="X48" s="125"/>
      <c r="Y48" s="125"/>
    </row>
    <row r="49" spans="5:25" ht="18" customHeight="1">
      <c r="E49" s="126"/>
      <c r="F49" s="126"/>
      <c r="G49" s="126"/>
      <c r="H49" s="126"/>
      <c r="I49" s="126"/>
      <c r="J49" s="126"/>
      <c r="K49" s="126"/>
      <c r="L49" s="126"/>
      <c r="M49" s="126"/>
      <c r="N49" s="126"/>
      <c r="O49" s="126"/>
      <c r="P49" s="126"/>
      <c r="Q49" s="126"/>
      <c r="R49" s="126"/>
      <c r="S49" s="126"/>
      <c r="T49" s="126"/>
      <c r="U49" s="126"/>
      <c r="W49" s="125"/>
      <c r="X49" s="125"/>
      <c r="Y49" s="125"/>
    </row>
    <row r="50" spans="5:25">
      <c r="E50" s="126"/>
      <c r="F50" s="126"/>
      <c r="G50" s="126"/>
      <c r="H50" s="126"/>
      <c r="I50" s="126"/>
      <c r="J50" s="126"/>
      <c r="K50" s="126"/>
      <c r="L50" s="126"/>
      <c r="M50" s="126"/>
      <c r="N50" s="126"/>
      <c r="O50" s="126"/>
      <c r="P50" s="126"/>
      <c r="Q50" s="126"/>
      <c r="R50" s="126"/>
      <c r="S50" s="126"/>
      <c r="T50" s="126"/>
      <c r="U50" s="126"/>
      <c r="W50" s="125"/>
      <c r="X50" s="125"/>
      <c r="Y50" s="125"/>
    </row>
    <row r="51" spans="5:25">
      <c r="E51" s="126"/>
      <c r="F51" s="126"/>
      <c r="G51" s="126"/>
      <c r="H51" s="126"/>
      <c r="I51" s="126"/>
      <c r="J51" s="126"/>
      <c r="K51" s="126"/>
      <c r="L51" s="126"/>
      <c r="M51" s="126"/>
      <c r="N51" s="126"/>
      <c r="O51" s="126"/>
      <c r="P51" s="126"/>
      <c r="Q51" s="126"/>
      <c r="R51" s="126"/>
      <c r="S51" s="126"/>
      <c r="T51" s="126"/>
      <c r="U51" s="126"/>
      <c r="W51" s="125"/>
      <c r="X51" s="125"/>
      <c r="Y51" s="125"/>
    </row>
  </sheetData>
  <sheetProtection algorithmName="SHA-512" hashValue="3mPdrYIXbZVh5e/MxHEcENgMnfIiomZJ1ssw7JXOu/Ne73G6EEzTV4wETqefSmPiwCFKFO54E3Y0eGV20ZB54g==" saltValue="dVAEj05c9lvswiwBlyWKsQ==" spinCount="100000" sheet="1" objects="1" scenarios="1"/>
  <mergeCells count="87">
    <mergeCell ref="B22:C22"/>
    <mergeCell ref="S34:S35"/>
    <mergeCell ref="S36:S37"/>
    <mergeCell ref="E26:L28"/>
    <mergeCell ref="E32:K33"/>
    <mergeCell ref="L32:L33"/>
    <mergeCell ref="L21:L22"/>
    <mergeCell ref="E30:K31"/>
    <mergeCell ref="B21:C21"/>
    <mergeCell ref="S30:S31"/>
    <mergeCell ref="N30:R31"/>
    <mergeCell ref="L30:L31"/>
    <mergeCell ref="N14:T15"/>
    <mergeCell ref="U14:U15"/>
    <mergeCell ref="N16:T17"/>
    <mergeCell ref="T34:U35"/>
    <mergeCell ref="T36:U37"/>
    <mergeCell ref="N34:R35"/>
    <mergeCell ref="T30:U31"/>
    <mergeCell ref="T29:U29"/>
    <mergeCell ref="E3:Y4"/>
    <mergeCell ref="E38:K39"/>
    <mergeCell ref="W14:Y15"/>
    <mergeCell ref="L34:L35"/>
    <mergeCell ref="L38:L39"/>
    <mergeCell ref="N21:T22"/>
    <mergeCell ref="N23:T24"/>
    <mergeCell ref="U23:U24"/>
    <mergeCell ref="N25:T26"/>
    <mergeCell ref="L16:L17"/>
    <mergeCell ref="E21:K22"/>
    <mergeCell ref="E23:K24"/>
    <mergeCell ref="N10:T11"/>
    <mergeCell ref="N36:R37"/>
    <mergeCell ref="N38:R39"/>
    <mergeCell ref="N12:T13"/>
    <mergeCell ref="B11:C11"/>
    <mergeCell ref="B13:C13"/>
    <mergeCell ref="B15:C15"/>
    <mergeCell ref="E10:K11"/>
    <mergeCell ref="B6:C6"/>
    <mergeCell ref="B8:C8"/>
    <mergeCell ref="B14:C14"/>
    <mergeCell ref="B10:C10"/>
    <mergeCell ref="B12:C12"/>
    <mergeCell ref="B7:C7"/>
    <mergeCell ref="B9:C9"/>
    <mergeCell ref="B18:C18"/>
    <mergeCell ref="B20:C20"/>
    <mergeCell ref="B16:C16"/>
    <mergeCell ref="E16:K17"/>
    <mergeCell ref="E12:K13"/>
    <mergeCell ref="B17:C17"/>
    <mergeCell ref="B19:C19"/>
    <mergeCell ref="E14:K15"/>
    <mergeCell ref="W6:Y13"/>
    <mergeCell ref="U19:U20"/>
    <mergeCell ref="M22:M23"/>
    <mergeCell ref="M14:M15"/>
    <mergeCell ref="U10:U11"/>
    <mergeCell ref="N19:T20"/>
    <mergeCell ref="E6:U7"/>
    <mergeCell ref="L14:L15"/>
    <mergeCell ref="L23:L24"/>
    <mergeCell ref="U21:U22"/>
    <mergeCell ref="U16:U17"/>
    <mergeCell ref="L19:L20"/>
    <mergeCell ref="L10:L11"/>
    <mergeCell ref="E19:K20"/>
    <mergeCell ref="L12:L13"/>
    <mergeCell ref="U12:U13"/>
    <mergeCell ref="E44:U44"/>
    <mergeCell ref="E45:U51"/>
    <mergeCell ref="W18:Y51"/>
    <mergeCell ref="U25:U26"/>
    <mergeCell ref="N27:T28"/>
    <mergeCell ref="U27:U28"/>
    <mergeCell ref="S32:S33"/>
    <mergeCell ref="T32:U33"/>
    <mergeCell ref="N32:R33"/>
    <mergeCell ref="T38:U39"/>
    <mergeCell ref="E40:K41"/>
    <mergeCell ref="L40:L41"/>
    <mergeCell ref="E34:K35"/>
    <mergeCell ref="E36:K37"/>
    <mergeCell ref="L36:L37"/>
    <mergeCell ref="S38:S39"/>
  </mergeCells>
  <conditionalFormatting sqref="L14:L15">
    <cfRule type="expression" dxfId="18" priority="3">
      <formula>$L$14&gt;$L$12</formula>
    </cfRule>
  </conditionalFormatting>
  <conditionalFormatting sqref="L23:L24">
    <cfRule type="expression" dxfId="17" priority="1">
      <formula>$L$23&gt;$L$21</formula>
    </cfRule>
  </conditionalFormatting>
  <conditionalFormatting sqref="U14:U15">
    <cfRule type="expression" dxfId="16" priority="2">
      <formula>$U$14&gt;$U$12</formula>
    </cfRule>
  </conditionalFormatting>
  <dataValidations count="12">
    <dataValidation type="date" allowBlank="1" showInputMessage="1" showErrorMessage="1" promptTitle="Consulta eKOGUI" prompt="Diligenciar la fecha de diligenciamiento de esta hoja Formato (DD/MM/AAAA)" sqref="S8:U9" xr:uid="{3CF80C60-D4E2-46BF-B697-8A9943A40588}">
      <formula1>44927</formula1>
      <formula2>47484</formula2>
    </dataValidation>
    <dataValidation type="whole" operator="lessThanOrEqual" allowBlank="1" showInputMessage="1" showErrorMessage="1" sqref="L32:L35" xr:uid="{87EB1D67-8ECF-428C-BC56-43B23274D704}">
      <formula1>$L$32</formula1>
    </dataValidation>
    <dataValidation type="whole" operator="lessThanOrEqual" allowBlank="1" showInputMessage="1" showErrorMessage="1" sqref="T38:U39" xr:uid="{83E97259-5EF3-4DE4-9713-AE4083247D20}">
      <formula1>$S$38</formula1>
    </dataValidation>
    <dataValidation type="whole" operator="lessThanOrEqual" allowBlank="1" showInputMessage="1" showErrorMessage="1" sqref="T32:U33" xr:uid="{9B6307CF-433D-4CAE-A8D0-877037FE955C}">
      <formula1>$S$32</formula1>
    </dataValidation>
    <dataValidation type="whole" operator="lessThanOrEqual" allowBlank="1" showInputMessage="1" showErrorMessage="1" sqref="T34:U35" xr:uid="{E68A1298-4191-4375-B28D-B863AF537D55}">
      <formula1>S34</formula1>
    </dataValidation>
    <dataValidation type="whole" operator="lessThanOrEqual" allowBlank="1" showInputMessage="1" showErrorMessage="1" sqref="T36:U37" xr:uid="{2124B746-2526-4DA7-B727-4C8494923C78}">
      <formula1>$S$36</formula1>
    </dataValidation>
    <dataValidation type="whole" operator="lessThanOrEqual" allowBlank="1" showInputMessage="1" showErrorMessage="1" sqref="L36:L37 L38:L39 L40:L41 L16:L17 U16:U17 U23:U24" xr:uid="{F677FA95-46FB-4F87-93C9-111700D8FCFF}">
      <formula1>L14</formula1>
    </dataValidation>
    <dataValidation type="whole" operator="lessThanOrEqual" allowBlank="1" showInputMessage="1" showErrorMessage="1" sqref="U25:U26" xr:uid="{04E67C60-DE4A-42C2-9000-08F78996420B}">
      <formula1>U21</formula1>
    </dataValidation>
    <dataValidation type="whole" operator="lessThanOrEqual" allowBlank="1" showInputMessage="1" showErrorMessage="1" sqref="U27:U28" xr:uid="{0F46BC72-9656-47A7-A875-79F42552C3B5}">
      <formula1>U21</formula1>
    </dataValidation>
    <dataValidation allowBlank="1" showInputMessage="1" showErrorMessage="1" promptTitle="Casilla con fondo rojo" prompt="Explique en el campo de observaciones, por qué existen más procesos activos registrados en ekOGUI que la cantidad de procesos activos reportados por la Oficina Asesora Jurídica." sqref="L14:L15" xr:uid="{A74544E1-CA36-4411-ADFA-7ADF69A67250}"/>
    <dataValidation allowBlank="1" showInputMessage="1" showErrorMessage="1" promptTitle="Casilla con fondo rojo" prompt="Explique en el campo de observaciones, por qué existen más procesos registrados en ekOGUI con más de 33.000 SMMLV que los procesos con más de 33.000 SMMLV reportados por la Oficina Asesora Jurídica." sqref="U14:U15" xr:uid="{A18A57CF-7D84-4140-A35A-94FF070270ED}"/>
    <dataValidation allowBlank="1" showInputMessage="1" showErrorMessage="1" promptTitle="Casilla con fondo rojo" prompt="Explique en el campo de observaciones, por qué existen más procesos terminados en ekOGUI que los procesos terminados reportados por la Oficina Asesora Jurídica." sqref="L23:L24" xr:uid="{C86D1A8D-5702-4F84-87E2-B97C37C5D7DA}"/>
  </dataValidations>
  <hyperlinks>
    <hyperlink ref="W14:Y15" r:id="rId1" display="Acceder a la guía" xr:uid="{E6BA30AB-9BF0-4E1D-9087-9744C823F33D}"/>
    <hyperlink ref="B10:C10" location="Abogados!A1" display="Abogados" xr:uid="{006DC841-357F-4FC7-B844-809A0300D69D}"/>
    <hyperlink ref="B12:C12" location="'Registro Casos'!A1" display="Registro Casos" xr:uid="{6BF5BF62-DECB-4410-BA39-65A9D6191A8F}"/>
    <hyperlink ref="B8:C8" location="Usuarios!A1" display="Usuarios" xr:uid="{7A5D85B5-F629-450D-B944-DE57FEBCE91E}"/>
    <hyperlink ref="B16:C16" location="Arbitramentos!A1" display="Arbitramentos" xr:uid="{BCA7F9FA-76FF-462A-8489-7FB3F73B49F1}"/>
    <hyperlink ref="B14:C14" location="Judiciales!A1" display="Judiciales" xr:uid="{8B0BD249-EC4C-4392-A6E5-849EEC73F56C}"/>
    <hyperlink ref="B6:C6" location="Portada!A1" display="Portada" xr:uid="{43EC8EF0-0213-438F-B91C-030F996A9C27}"/>
    <hyperlink ref="B22:C22" location="Resumen!A1" display="Resumen (Certificación a presentar)" xr:uid="{6032CE5C-5DBA-45CB-AEAE-7523CFEDFC4D}"/>
    <hyperlink ref="B20:C20" location="Pagos!A1" display="Pagos" xr:uid="{63CC15BF-51D1-4633-B1C5-8B7195F716E3}"/>
    <hyperlink ref="B18:C18" location="'Comité de conciliación'!A1" display="Comité de Conciliación" xr:uid="{FC529C69-954E-414B-8945-5526C52B956C}"/>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3"/>
  <sheetViews>
    <sheetView showGridLines="0" showRowColHeaders="0" topLeftCell="B1" zoomScaleNormal="100" workbookViewId="0">
      <selection activeCell="E18" sqref="E18:U21"/>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18.5703125" style="6" customWidth="1"/>
    <col min="12" max="12" width="14.5703125" style="6" customWidth="1"/>
    <col min="13" max="13" width="2.7109375" style="6" customWidth="1"/>
    <col min="14" max="19" width="9.140625" style="6" customWidth="1"/>
    <col min="20" max="20" width="17.7109375" style="6" customWidth="1"/>
    <col min="21" max="21" width="14.140625" style="6" customWidth="1"/>
    <col min="22" max="22" width="3.5703125" style="6" customWidth="1"/>
    <col min="23" max="24" width="9.140625" style="6" customWidth="1"/>
    <col min="25" max="25" width="13.28515625" style="6" customWidth="1"/>
    <col min="26" max="64" width="9.140625" style="6" customWidth="1"/>
    <col min="65" max="16384" width="11.42578125" style="6"/>
  </cols>
  <sheetData>
    <row r="2" spans="2:25">
      <c r="E2" s="138" t="s">
        <v>16</v>
      </c>
      <c r="F2" s="138"/>
      <c r="G2" s="138"/>
      <c r="H2" s="138"/>
      <c r="I2" s="138"/>
      <c r="J2" s="138"/>
      <c r="K2" s="138"/>
      <c r="L2" s="138"/>
      <c r="M2" s="138"/>
      <c r="N2" s="138"/>
      <c r="O2" s="138"/>
      <c r="P2" s="138"/>
      <c r="Q2" s="138"/>
      <c r="R2" s="138"/>
      <c r="S2" s="138"/>
      <c r="T2" s="138"/>
      <c r="U2" s="138"/>
      <c r="V2" s="138"/>
      <c r="W2" s="138"/>
      <c r="X2" s="138"/>
      <c r="Y2" s="138"/>
    </row>
    <row r="3" spans="2:25" ht="21" thickBot="1">
      <c r="E3" s="139"/>
      <c r="F3" s="139"/>
      <c r="G3" s="139"/>
      <c r="H3" s="139"/>
      <c r="I3" s="139"/>
      <c r="J3" s="139"/>
      <c r="K3" s="139"/>
      <c r="L3" s="139"/>
      <c r="M3" s="139"/>
      <c r="N3" s="139"/>
      <c r="O3" s="139"/>
      <c r="P3" s="139"/>
      <c r="Q3" s="139"/>
      <c r="R3" s="139"/>
      <c r="S3" s="139"/>
      <c r="T3" s="139"/>
      <c r="U3" s="139"/>
      <c r="V3" s="139"/>
      <c r="W3" s="139"/>
      <c r="X3" s="139"/>
      <c r="Y3" s="139"/>
    </row>
    <row r="5" spans="2:25" ht="14.25" customHeight="1">
      <c r="E5" s="152" t="s">
        <v>85</v>
      </c>
      <c r="F5" s="152"/>
      <c r="G5" s="152"/>
      <c r="H5" s="152"/>
      <c r="I5" s="152"/>
      <c r="J5" s="152"/>
      <c r="K5" s="152"/>
      <c r="L5" s="152"/>
      <c r="M5" s="152"/>
      <c r="N5" s="152"/>
      <c r="O5" s="152"/>
      <c r="P5" s="152"/>
      <c r="Q5" s="152"/>
      <c r="R5" s="152"/>
      <c r="S5" s="152"/>
      <c r="T5" s="152"/>
      <c r="U5" s="152"/>
      <c r="V5" s="12"/>
      <c r="W5" s="143" t="s">
        <v>86</v>
      </c>
      <c r="X5" s="143"/>
      <c r="Y5" s="143"/>
    </row>
    <row r="6" spans="2:25">
      <c r="B6" s="107" t="s">
        <v>3</v>
      </c>
      <c r="C6" s="107"/>
      <c r="E6" s="152"/>
      <c r="F6" s="152"/>
      <c r="G6" s="152"/>
      <c r="H6" s="152"/>
      <c r="I6" s="152"/>
      <c r="J6" s="152"/>
      <c r="K6" s="152"/>
      <c r="L6" s="152"/>
      <c r="M6" s="152"/>
      <c r="N6" s="152"/>
      <c r="O6" s="152"/>
      <c r="P6" s="152"/>
      <c r="Q6" s="152"/>
      <c r="R6" s="152"/>
      <c r="S6" s="152"/>
      <c r="T6" s="152"/>
      <c r="U6" s="152"/>
      <c r="V6" s="12"/>
      <c r="W6" s="143"/>
      <c r="X6" s="143"/>
      <c r="Y6" s="143"/>
    </row>
    <row r="7" spans="2:25">
      <c r="B7" s="107"/>
      <c r="C7" s="107"/>
      <c r="E7" s="25"/>
      <c r="F7" s="25"/>
      <c r="G7" s="25"/>
      <c r="H7" s="25"/>
      <c r="I7" s="25"/>
      <c r="J7" s="25"/>
      <c r="K7" s="25"/>
      <c r="L7" s="25"/>
      <c r="M7" s="25"/>
      <c r="N7" s="25"/>
      <c r="O7" s="25"/>
      <c r="P7" s="25"/>
      <c r="Q7" s="25"/>
      <c r="R7" s="25"/>
      <c r="S7" s="12"/>
      <c r="T7" s="12"/>
      <c r="U7" s="12"/>
      <c r="W7" s="143"/>
      <c r="X7" s="143"/>
      <c r="Y7" s="143"/>
    </row>
    <row r="8" spans="2:25" ht="19.5" customHeight="1">
      <c r="B8" s="107" t="s">
        <v>7</v>
      </c>
      <c r="C8" s="107"/>
      <c r="W8" s="143"/>
      <c r="X8" s="143"/>
      <c r="Y8" s="143"/>
    </row>
    <row r="9" spans="2:25">
      <c r="B9" s="107"/>
      <c r="C9" s="107"/>
      <c r="E9" s="208" t="s">
        <v>16</v>
      </c>
      <c r="F9" s="208"/>
      <c r="G9" s="208"/>
      <c r="H9" s="208"/>
      <c r="I9" s="208"/>
      <c r="J9" s="208"/>
      <c r="K9" s="209"/>
      <c r="L9" s="206" t="s">
        <v>61</v>
      </c>
      <c r="M9" s="71"/>
      <c r="N9" s="208" t="s">
        <v>16</v>
      </c>
      <c r="O9" s="208"/>
      <c r="P9" s="208"/>
      <c r="Q9" s="208"/>
      <c r="R9" s="208"/>
      <c r="S9" s="208"/>
      <c r="T9" s="209"/>
      <c r="U9" s="206" t="s">
        <v>61</v>
      </c>
      <c r="W9" s="143"/>
      <c r="X9" s="143"/>
      <c r="Y9" s="143"/>
    </row>
    <row r="10" spans="2:25" ht="20.25" customHeight="1">
      <c r="B10" s="107" t="s">
        <v>9</v>
      </c>
      <c r="C10" s="107"/>
      <c r="E10" s="208"/>
      <c r="F10" s="208"/>
      <c r="G10" s="208"/>
      <c r="H10" s="208"/>
      <c r="I10" s="208"/>
      <c r="J10" s="208"/>
      <c r="K10" s="209"/>
      <c r="L10" s="206"/>
      <c r="M10" s="71"/>
      <c r="N10" s="208"/>
      <c r="O10" s="208"/>
      <c r="P10" s="208"/>
      <c r="Q10" s="208"/>
      <c r="R10" s="208"/>
      <c r="S10" s="208"/>
      <c r="T10" s="209"/>
      <c r="U10" s="206"/>
      <c r="W10" s="143"/>
      <c r="X10" s="143"/>
      <c r="Y10" s="143"/>
    </row>
    <row r="11" spans="2:25">
      <c r="B11" s="107"/>
      <c r="C11" s="107"/>
      <c r="E11" s="193" t="str">
        <f>"Total de arbitramentos activos al "&amp;Administrador!B5&amp;"de "&amp;Administrador!B4&amp;" según jurídica"</f>
        <v>Total de arbitramentos activos al 30 DE JUNIO de 2025 según jurídica</v>
      </c>
      <c r="F11" s="193"/>
      <c r="G11" s="193"/>
      <c r="H11" s="193"/>
      <c r="I11" s="193"/>
      <c r="J11" s="193"/>
      <c r="K11" s="194"/>
      <c r="L11" s="205">
        <v>0</v>
      </c>
      <c r="M11" s="70"/>
      <c r="N11" s="193" t="str">
        <f>"Total arbitramentos terminados al "&amp;Administrador!B5&amp;"de "&amp;Administrador!B4&amp;" según jurídica"</f>
        <v>Total arbitramentos terminados al 30 DE JUNIO de 2025 según jurídica</v>
      </c>
      <c r="O11" s="193"/>
      <c r="P11" s="193"/>
      <c r="Q11" s="193"/>
      <c r="R11" s="193"/>
      <c r="S11" s="193"/>
      <c r="T11" s="194"/>
      <c r="U11" s="169">
        <v>0</v>
      </c>
      <c r="W11" s="143"/>
      <c r="X11" s="143"/>
      <c r="Y11" s="143"/>
    </row>
    <row r="12" spans="2:25" ht="24.75" customHeight="1">
      <c r="B12" s="107" t="s">
        <v>10</v>
      </c>
      <c r="C12" s="107"/>
      <c r="E12" s="193"/>
      <c r="F12" s="193"/>
      <c r="G12" s="193"/>
      <c r="H12" s="193"/>
      <c r="I12" s="193"/>
      <c r="J12" s="193"/>
      <c r="K12" s="194"/>
      <c r="L12" s="205"/>
      <c r="M12" s="70"/>
      <c r="N12" s="193"/>
      <c r="O12" s="193"/>
      <c r="P12" s="193"/>
      <c r="Q12" s="193"/>
      <c r="R12" s="193"/>
      <c r="S12" s="193"/>
      <c r="T12" s="194"/>
      <c r="U12" s="169"/>
      <c r="W12" s="118" t="s">
        <v>21</v>
      </c>
      <c r="X12" s="118"/>
      <c r="Y12" s="118"/>
    </row>
    <row r="13" spans="2:25" ht="24.75" customHeight="1">
      <c r="B13" s="107"/>
      <c r="C13" s="107"/>
      <c r="E13" s="195" t="s">
        <v>87</v>
      </c>
      <c r="F13" s="195"/>
      <c r="G13" s="195"/>
      <c r="H13" s="195"/>
      <c r="I13" s="195"/>
      <c r="J13" s="195"/>
      <c r="K13" s="196"/>
      <c r="L13" s="207">
        <v>0</v>
      </c>
      <c r="M13" s="70"/>
      <c r="N13" s="195" t="s">
        <v>88</v>
      </c>
      <c r="O13" s="195"/>
      <c r="P13" s="195"/>
      <c r="Q13" s="195"/>
      <c r="R13" s="195"/>
      <c r="S13" s="195"/>
      <c r="T13" s="196"/>
      <c r="U13" s="187">
        <v>0</v>
      </c>
      <c r="W13" s="118"/>
      <c r="X13" s="118"/>
      <c r="Y13" s="118"/>
    </row>
    <row r="14" spans="2:25" ht="20.25" customHeight="1">
      <c r="B14" s="107" t="s">
        <v>12</v>
      </c>
      <c r="C14" s="107"/>
      <c r="E14" s="195"/>
      <c r="F14" s="195"/>
      <c r="G14" s="195"/>
      <c r="H14" s="195"/>
      <c r="I14" s="195"/>
      <c r="J14" s="195"/>
      <c r="K14" s="196"/>
      <c r="L14" s="207"/>
      <c r="M14" s="70"/>
      <c r="N14" s="195"/>
      <c r="O14" s="195"/>
      <c r="P14" s="195"/>
      <c r="Q14" s="195"/>
      <c r="R14" s="195"/>
      <c r="S14" s="195"/>
      <c r="T14" s="196"/>
      <c r="U14" s="187"/>
      <c r="W14" s="17"/>
      <c r="X14" s="17"/>
      <c r="Y14" s="17"/>
    </row>
    <row r="15" spans="2:25" ht="19.5" customHeight="1">
      <c r="B15" s="107"/>
      <c r="C15" s="107"/>
    </row>
    <row r="16" spans="2:25" ht="19.5" customHeight="1">
      <c r="B16" s="107" t="s">
        <v>16</v>
      </c>
      <c r="C16" s="107"/>
    </row>
    <row r="17" spans="2:21" ht="27" customHeight="1">
      <c r="B17" s="107"/>
      <c r="C17" s="107"/>
      <c r="E17" s="124" t="s">
        <v>39</v>
      </c>
      <c r="F17" s="124"/>
      <c r="G17" s="124"/>
      <c r="H17" s="124"/>
      <c r="I17" s="124"/>
      <c r="J17" s="124"/>
      <c r="K17" s="124"/>
      <c r="L17" s="124"/>
      <c r="M17" s="124"/>
      <c r="N17" s="124"/>
      <c r="O17" s="124"/>
      <c r="P17" s="124"/>
      <c r="Q17" s="124"/>
      <c r="R17" s="124"/>
      <c r="S17" s="124"/>
      <c r="T17" s="124"/>
      <c r="U17" s="124"/>
    </row>
    <row r="18" spans="2:21" ht="39" customHeight="1">
      <c r="B18" s="107" t="s">
        <v>17</v>
      </c>
      <c r="C18" s="107"/>
      <c r="E18" s="126" t="s">
        <v>89</v>
      </c>
      <c r="F18" s="126"/>
      <c r="G18" s="126"/>
      <c r="H18" s="126"/>
      <c r="I18" s="126"/>
      <c r="J18" s="126"/>
      <c r="K18" s="126"/>
      <c r="L18" s="126"/>
      <c r="M18" s="126"/>
      <c r="N18" s="126"/>
      <c r="O18" s="126"/>
      <c r="P18" s="126"/>
      <c r="Q18" s="126"/>
      <c r="R18" s="126"/>
      <c r="S18" s="126"/>
      <c r="T18" s="126"/>
      <c r="U18" s="126"/>
    </row>
    <row r="19" spans="2:21" ht="12.75" customHeight="1">
      <c r="B19" s="107"/>
      <c r="C19" s="107"/>
      <c r="E19" s="126"/>
      <c r="F19" s="126"/>
      <c r="G19" s="126"/>
      <c r="H19" s="126"/>
      <c r="I19" s="126"/>
      <c r="J19" s="126"/>
      <c r="K19" s="126"/>
      <c r="L19" s="126"/>
      <c r="M19" s="126"/>
      <c r="N19" s="126"/>
      <c r="O19" s="126"/>
      <c r="P19" s="126"/>
      <c r="Q19" s="126"/>
      <c r="R19" s="126"/>
      <c r="S19" s="126"/>
      <c r="T19" s="126"/>
      <c r="U19" s="126"/>
    </row>
    <row r="20" spans="2:21">
      <c r="B20" s="107" t="s">
        <v>18</v>
      </c>
      <c r="C20" s="107"/>
      <c r="E20" s="126"/>
      <c r="F20" s="126"/>
      <c r="G20" s="126"/>
      <c r="H20" s="126"/>
      <c r="I20" s="126"/>
      <c r="J20" s="126"/>
      <c r="K20" s="126"/>
      <c r="L20" s="126"/>
      <c r="M20" s="126"/>
      <c r="N20" s="126"/>
      <c r="O20" s="126"/>
      <c r="P20" s="126"/>
      <c r="Q20" s="126"/>
      <c r="R20" s="126"/>
      <c r="S20" s="126"/>
      <c r="T20" s="126"/>
      <c r="U20" s="126"/>
    </row>
    <row r="21" spans="2:21">
      <c r="B21" s="107"/>
      <c r="C21" s="107"/>
      <c r="E21" s="126"/>
      <c r="F21" s="126"/>
      <c r="G21" s="126"/>
      <c r="H21" s="126"/>
      <c r="I21" s="126"/>
      <c r="J21" s="126"/>
      <c r="K21" s="126"/>
      <c r="L21" s="126"/>
      <c r="M21" s="126"/>
      <c r="N21" s="126"/>
      <c r="O21" s="126"/>
      <c r="P21" s="126"/>
      <c r="Q21" s="126"/>
      <c r="R21" s="126"/>
      <c r="S21" s="126"/>
      <c r="T21" s="126"/>
      <c r="U21" s="126"/>
    </row>
    <row r="22" spans="2:21" ht="65.25" customHeight="1">
      <c r="B22" s="107" t="s">
        <v>19</v>
      </c>
      <c r="C22" s="107"/>
    </row>
    <row r="23" spans="2:21" ht="19.5" customHeight="1"/>
  </sheetData>
  <sheetProtection algorithmName="SHA-512" hashValue="GrygMPSP5N7QQ/lmTa4qlAE0ZSTPPgN1sLEfky8bLxpMDo3EcRyGug/2LuX/iltYjUXHqYR15+1zDfEnPqIGSQ==" saltValue="X10pYM81G/oepcvAl+COGw==" spinCount="100000" sheet="1" objects="1" scenarios="1"/>
  <mergeCells count="35">
    <mergeCell ref="B6:C6"/>
    <mergeCell ref="B8:C8"/>
    <mergeCell ref="B10:C10"/>
    <mergeCell ref="B12:C12"/>
    <mergeCell ref="B11:C11"/>
    <mergeCell ref="B7:C7"/>
    <mergeCell ref="E17:U17"/>
    <mergeCell ref="E18:U21"/>
    <mergeCell ref="B16:C16"/>
    <mergeCell ref="B9:C9"/>
    <mergeCell ref="B18:C18"/>
    <mergeCell ref="L9:L10"/>
    <mergeCell ref="B22:C22"/>
    <mergeCell ref="B21:C21"/>
    <mergeCell ref="B20:C20"/>
    <mergeCell ref="B14:C14"/>
    <mergeCell ref="B13:C13"/>
    <mergeCell ref="B15:C15"/>
    <mergeCell ref="B17:C17"/>
    <mergeCell ref="B19:C19"/>
    <mergeCell ref="E2:Y3"/>
    <mergeCell ref="E11:K12"/>
    <mergeCell ref="L11:L12"/>
    <mergeCell ref="W5:Y11"/>
    <mergeCell ref="U9:U10"/>
    <mergeCell ref="W12:Y13"/>
    <mergeCell ref="U11:U12"/>
    <mergeCell ref="U13:U14"/>
    <mergeCell ref="E13:K14"/>
    <mergeCell ref="L13:L14"/>
    <mergeCell ref="N11:T12"/>
    <mergeCell ref="E9:K10"/>
    <mergeCell ref="N13:T14"/>
    <mergeCell ref="N9:T10"/>
    <mergeCell ref="E5:U6"/>
  </mergeCells>
  <dataValidations count="1">
    <dataValidation type="date" allowBlank="1" showInputMessage="1" showErrorMessage="1" promptTitle="Registro de información" prompt="Diligenciar la fecha de diligenciamiento de esta hoja (DD/MM/AAAA)" sqref="S7:U7" xr:uid="{2CC7911C-018D-47E6-B7B9-D3CA2D0006F1}">
      <formula1>44927</formula1>
      <formula2>47484</formula2>
    </dataValidation>
  </dataValidations>
  <hyperlinks>
    <hyperlink ref="W12:Y13" r:id="rId1" display="Acceder a la guía" xr:uid="{66B7A43F-E64C-4718-B58B-DBF1B8DDD54B}"/>
    <hyperlink ref="B10:C10" location="Abogados!A1" display="Abogados" xr:uid="{98F1BDE9-91E6-45CD-8126-C65B219D2CDD}"/>
    <hyperlink ref="B12:C12" location="'Registro Casos'!A1" display="Registro Casos" xr:uid="{82AEF26B-AAA3-41CA-A5BA-AA89CADE70EA}"/>
    <hyperlink ref="B8:C8" location="Usuarios!A1" display="Usuarios" xr:uid="{44490E34-F152-459A-B144-D63C4B37169C}"/>
    <hyperlink ref="B16:C16" location="Arbitramentos!A1" display="Arbitramentos" xr:uid="{68C05FF7-0D32-4E76-924A-66F549725A57}"/>
    <hyperlink ref="B14:C14" location="Judiciales!A1" display="Judiciales" xr:uid="{9E1194E2-E22E-4A7A-BE78-B89D8B01BB21}"/>
    <hyperlink ref="B6:C6" location="Portada!A1" display="Portada" xr:uid="{68104EEB-69C6-43F6-8621-70C3DA02D0C1}"/>
    <hyperlink ref="B22:C22" location="Resumen!A1" display="Resumen (Certificación a presentar)" xr:uid="{AFA300E0-8BD0-4567-8F42-0E9712C88F2E}"/>
    <hyperlink ref="B20:C20" location="Pagos!A1" display="Pagos" xr:uid="{8AFF0FA0-7E85-45BB-B0DF-CDBA2B9FB8AA}"/>
    <hyperlink ref="B18:C18" location="'Comité de conciliación'!A1" display="Comité de Conciliación" xr:uid="{90284A08-A828-41F5-AF1F-34A2ED987D0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0"/>
  <sheetViews>
    <sheetView showGridLines="0" showRowColHeaders="0" topLeftCell="B7" zoomScaleNormal="100" workbookViewId="0">
      <selection activeCell="P21" sqref="P21"/>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34.5703125" style="6" customWidth="1"/>
    <col min="10" max="18" width="9.140625" style="6" customWidth="1"/>
    <col min="19" max="19" width="6.5703125" style="6" customWidth="1"/>
    <col min="20" max="21" width="9.140625" style="6" customWidth="1"/>
    <col min="22" max="22" width="15.42578125" style="6" customWidth="1"/>
    <col min="23" max="38" width="9.140625" style="6" customWidth="1"/>
    <col min="39" max="16384" width="11.42578125" style="6"/>
  </cols>
  <sheetData>
    <row r="1" spans="2:22" ht="26.25" customHeight="1">
      <c r="E1" s="138" t="s">
        <v>17</v>
      </c>
      <c r="F1" s="138"/>
      <c r="G1" s="138"/>
      <c r="H1" s="138"/>
      <c r="I1" s="138"/>
      <c r="J1" s="138"/>
      <c r="K1" s="138"/>
      <c r="L1" s="138"/>
      <c r="M1" s="138"/>
      <c r="N1" s="138"/>
      <c r="O1" s="138"/>
      <c r="P1" s="138"/>
      <c r="Q1" s="138"/>
      <c r="R1" s="138"/>
      <c r="S1" s="138"/>
      <c r="T1" s="138"/>
      <c r="U1" s="138"/>
      <c r="V1" s="138"/>
    </row>
    <row r="2" spans="2:22" ht="15" customHeight="1">
      <c r="E2" s="138"/>
      <c r="F2" s="138"/>
      <c r="G2" s="138"/>
      <c r="H2" s="138"/>
      <c r="I2" s="138"/>
      <c r="J2" s="138"/>
      <c r="K2" s="138"/>
      <c r="L2" s="138"/>
      <c r="M2" s="138"/>
      <c r="N2" s="138"/>
      <c r="O2" s="138"/>
      <c r="P2" s="138"/>
      <c r="Q2" s="138"/>
      <c r="R2" s="138"/>
      <c r="S2" s="138"/>
      <c r="T2" s="138"/>
      <c r="U2" s="138"/>
      <c r="V2" s="138"/>
    </row>
    <row r="3" spans="2:22" ht="15.75" customHeight="1" thickBot="1">
      <c r="E3" s="139"/>
      <c r="F3" s="139"/>
      <c r="G3" s="139"/>
      <c r="H3" s="139"/>
      <c r="I3" s="139"/>
      <c r="J3" s="139"/>
      <c r="K3" s="139"/>
      <c r="L3" s="139"/>
      <c r="M3" s="139"/>
      <c r="N3" s="139"/>
      <c r="O3" s="139"/>
      <c r="P3" s="139"/>
      <c r="Q3" s="139"/>
      <c r="R3" s="139"/>
      <c r="S3" s="139"/>
      <c r="T3" s="139"/>
      <c r="U3" s="139"/>
      <c r="V3" s="139"/>
    </row>
    <row r="5" spans="2:22" ht="14.25" customHeight="1">
      <c r="E5" s="152" t="s">
        <v>90</v>
      </c>
      <c r="F5" s="152"/>
      <c r="G5" s="152"/>
      <c r="H5" s="152"/>
      <c r="I5" s="152"/>
      <c r="J5" s="152"/>
      <c r="K5" s="152"/>
      <c r="L5" s="152"/>
      <c r="M5" s="152"/>
      <c r="N5" s="152"/>
      <c r="O5" s="152"/>
      <c r="P5" s="152"/>
      <c r="Q5" s="152"/>
      <c r="R5" s="152"/>
      <c r="T5" s="143" t="s">
        <v>91</v>
      </c>
      <c r="U5" s="143"/>
      <c r="V5" s="143"/>
    </row>
    <row r="6" spans="2:22">
      <c r="B6" s="107" t="s">
        <v>3</v>
      </c>
      <c r="C6" s="107"/>
      <c r="E6" s="152"/>
      <c r="F6" s="152"/>
      <c r="G6" s="152"/>
      <c r="H6" s="152"/>
      <c r="I6" s="152"/>
      <c r="J6" s="152"/>
      <c r="K6" s="152"/>
      <c r="L6" s="152"/>
      <c r="M6" s="152"/>
      <c r="N6" s="152"/>
      <c r="O6" s="152"/>
      <c r="P6" s="152"/>
      <c r="Q6" s="152"/>
      <c r="R6" s="152"/>
      <c r="T6" s="143"/>
      <c r="U6" s="143"/>
      <c r="V6" s="143"/>
    </row>
    <row r="7" spans="2:22" ht="14.65" customHeight="1">
      <c r="B7" s="107"/>
      <c r="C7" s="107"/>
      <c r="P7" s="16"/>
      <c r="Q7" s="16"/>
      <c r="R7" s="16"/>
      <c r="T7" s="143"/>
      <c r="U7" s="143"/>
      <c r="V7" s="143"/>
    </row>
    <row r="8" spans="2:22" ht="19.5" customHeight="1">
      <c r="B8" s="107" t="s">
        <v>7</v>
      </c>
      <c r="C8" s="107"/>
      <c r="E8" s="134" t="str">
        <f>"Su entidad gestionó sesiones del comité de conciliación a través del sistema eKOGUI durante el semestre "&amp;Portada!I6</f>
        <v>Su entidad gestionó sesiones del comité de conciliación a través del sistema eKOGUI durante el semestre I - 2025</v>
      </c>
      <c r="F8" s="134"/>
      <c r="G8" s="134"/>
      <c r="H8" s="134"/>
      <c r="I8" s="134"/>
      <c r="J8" s="134"/>
      <c r="K8" s="134"/>
      <c r="L8" s="134"/>
      <c r="M8" s="134"/>
      <c r="N8" s="134"/>
      <c r="O8" s="134"/>
      <c r="P8" s="134"/>
      <c r="Q8" s="134"/>
      <c r="R8" s="212" t="s">
        <v>92</v>
      </c>
      <c r="T8" s="143"/>
      <c r="U8" s="143"/>
      <c r="V8" s="143"/>
    </row>
    <row r="9" spans="2:22">
      <c r="B9" s="107"/>
      <c r="C9" s="107"/>
      <c r="E9" s="134"/>
      <c r="F9" s="134"/>
      <c r="G9" s="134"/>
      <c r="H9" s="134"/>
      <c r="I9" s="134"/>
      <c r="J9" s="134"/>
      <c r="K9" s="134"/>
      <c r="L9" s="134"/>
      <c r="M9" s="134"/>
      <c r="N9" s="134"/>
      <c r="O9" s="134"/>
      <c r="P9" s="134"/>
      <c r="Q9" s="134"/>
      <c r="R9" s="212"/>
      <c r="T9" s="143"/>
      <c r="U9" s="143"/>
      <c r="V9" s="143"/>
    </row>
    <row r="10" spans="2:22" ht="20.25" customHeight="1">
      <c r="B10" s="107" t="s">
        <v>9</v>
      </c>
      <c r="C10" s="107"/>
      <c r="E10" s="211" t="s">
        <v>93</v>
      </c>
      <c r="F10" s="211"/>
      <c r="G10" s="211"/>
      <c r="H10" s="211"/>
      <c r="I10" s="211"/>
      <c r="J10" s="211"/>
      <c r="K10" s="211"/>
      <c r="L10" s="211"/>
      <c r="M10" s="211"/>
      <c r="N10" s="211"/>
      <c r="O10" s="211"/>
      <c r="P10" s="211"/>
      <c r="Q10" s="211"/>
      <c r="R10" s="212" t="s">
        <v>92</v>
      </c>
      <c r="T10" s="143"/>
      <c r="U10" s="143"/>
      <c r="V10" s="143"/>
    </row>
    <row r="11" spans="2:22">
      <c r="B11" s="107"/>
      <c r="C11" s="107"/>
      <c r="E11" s="211"/>
      <c r="F11" s="211"/>
      <c r="G11" s="211"/>
      <c r="H11" s="211"/>
      <c r="I11" s="211"/>
      <c r="J11" s="211"/>
      <c r="K11" s="211"/>
      <c r="L11" s="211"/>
      <c r="M11" s="211"/>
      <c r="N11" s="211"/>
      <c r="O11" s="211"/>
      <c r="P11" s="211"/>
      <c r="Q11" s="211"/>
      <c r="R11" s="212"/>
      <c r="T11" s="143"/>
      <c r="U11" s="143"/>
      <c r="V11" s="143"/>
    </row>
    <row r="12" spans="2:22" ht="20.25" customHeight="1">
      <c r="B12" s="107" t="s">
        <v>10</v>
      </c>
      <c r="C12" s="107"/>
      <c r="T12" s="143"/>
      <c r="U12" s="143"/>
      <c r="V12" s="143"/>
    </row>
    <row r="13" spans="2:22">
      <c r="B13" s="107"/>
      <c r="C13" s="107"/>
      <c r="E13" s="210" t="s">
        <v>94</v>
      </c>
      <c r="F13" s="210"/>
      <c r="G13" s="210"/>
      <c r="H13" s="210"/>
      <c r="I13" s="210"/>
      <c r="J13" s="210"/>
      <c r="K13" s="210"/>
      <c r="L13" s="210"/>
      <c r="M13" s="210"/>
      <c r="N13" s="210"/>
      <c r="O13" s="210"/>
      <c r="T13" s="118" t="s">
        <v>21</v>
      </c>
      <c r="U13" s="118"/>
      <c r="V13" s="118"/>
    </row>
    <row r="14" spans="2:22" ht="20.25" customHeight="1">
      <c r="B14" s="107" t="s">
        <v>12</v>
      </c>
      <c r="C14" s="107"/>
      <c r="E14" s="210"/>
      <c r="F14" s="210"/>
      <c r="G14" s="210"/>
      <c r="H14" s="210"/>
      <c r="I14" s="210"/>
      <c r="J14" s="213" t="s">
        <v>95</v>
      </c>
      <c r="K14" s="213"/>
      <c r="L14" s="213" t="s">
        <v>96</v>
      </c>
      <c r="M14" s="213"/>
      <c r="N14" s="213" t="s">
        <v>97</v>
      </c>
      <c r="O14" s="213"/>
      <c r="T14" s="118"/>
      <c r="U14" s="118"/>
      <c r="V14" s="118"/>
    </row>
    <row r="15" spans="2:22" ht="30.75" customHeight="1">
      <c r="B15" s="107"/>
      <c r="C15" s="107"/>
      <c r="E15" s="175" t="s">
        <v>98</v>
      </c>
      <c r="F15" s="175"/>
      <c r="G15" s="175"/>
      <c r="H15" s="175"/>
      <c r="I15" s="176"/>
      <c r="J15" s="174">
        <v>0</v>
      </c>
      <c r="K15" s="217"/>
      <c r="L15" s="174">
        <v>0</v>
      </c>
      <c r="M15" s="217"/>
      <c r="N15" s="215">
        <f>+J15+L15</f>
        <v>0</v>
      </c>
      <c r="O15" s="215"/>
      <c r="T15" s="17"/>
      <c r="U15" s="17"/>
      <c r="V15" s="17"/>
    </row>
    <row r="16" spans="2:22" ht="30.75" customHeight="1">
      <c r="B16" s="107" t="s">
        <v>16</v>
      </c>
      <c r="C16" s="107"/>
      <c r="E16" s="191" t="s">
        <v>99</v>
      </c>
      <c r="F16" s="191"/>
      <c r="G16" s="191"/>
      <c r="H16" s="191"/>
      <c r="I16" s="201"/>
      <c r="J16" s="177">
        <v>0</v>
      </c>
      <c r="K16" s="218"/>
      <c r="L16" s="177">
        <v>2</v>
      </c>
      <c r="M16" s="218"/>
      <c r="N16" s="216">
        <f>+J16+L16</f>
        <v>2</v>
      </c>
      <c r="O16" s="216"/>
    </row>
    <row r="17" spans="2:19" ht="30.75" customHeight="1">
      <c r="B17" s="107"/>
      <c r="C17" s="107"/>
      <c r="E17" s="175" t="s">
        <v>100</v>
      </c>
      <c r="F17" s="175"/>
      <c r="G17" s="175"/>
      <c r="H17" s="175"/>
      <c r="I17" s="176"/>
      <c r="J17" s="174">
        <v>3</v>
      </c>
      <c r="K17" s="217"/>
      <c r="L17" s="174">
        <v>7</v>
      </c>
      <c r="M17" s="217"/>
      <c r="N17" s="215">
        <f>+J17+L17</f>
        <v>10</v>
      </c>
      <c r="O17" s="215"/>
      <c r="S17" s="18"/>
    </row>
    <row r="18" spans="2:19" ht="20.25" customHeight="1">
      <c r="B18" s="107" t="s">
        <v>17</v>
      </c>
      <c r="C18" s="107"/>
      <c r="S18" s="18"/>
    </row>
    <row r="19" spans="2:19" ht="27" customHeight="1">
      <c r="B19" s="107"/>
      <c r="C19" s="107"/>
      <c r="E19" s="213" t="s">
        <v>101</v>
      </c>
      <c r="F19" s="213"/>
      <c r="G19" s="213"/>
      <c r="H19" s="213"/>
      <c r="I19" s="213"/>
      <c r="J19" s="214" t="s">
        <v>61</v>
      </c>
      <c r="K19" s="214"/>
    </row>
    <row r="20" spans="2:19" ht="30.75" customHeight="1">
      <c r="B20" s="107" t="s">
        <v>18</v>
      </c>
      <c r="C20" s="107"/>
      <c r="E20" s="175" t="s">
        <v>102</v>
      </c>
      <c r="F20" s="175"/>
      <c r="G20" s="175"/>
      <c r="H20" s="175"/>
      <c r="I20" s="176"/>
      <c r="J20" s="174">
        <v>0</v>
      </c>
      <c r="K20" s="169"/>
    </row>
    <row r="21" spans="2:19" ht="30.75" customHeight="1">
      <c r="B21" s="107"/>
      <c r="C21" s="107"/>
      <c r="E21" s="191" t="s">
        <v>103</v>
      </c>
      <c r="F21" s="191"/>
      <c r="G21" s="191"/>
      <c r="H21" s="191"/>
      <c r="I21" s="201"/>
      <c r="J21" s="177">
        <v>1</v>
      </c>
      <c r="K21" s="172"/>
    </row>
    <row r="22" spans="2:19" ht="39" customHeight="1">
      <c r="B22" s="107" t="s">
        <v>19</v>
      </c>
      <c r="C22" s="107"/>
      <c r="E22" s="175" t="s">
        <v>104</v>
      </c>
      <c r="F22" s="175"/>
      <c r="G22" s="175"/>
      <c r="H22" s="175"/>
      <c r="I22" s="176"/>
      <c r="J22" s="174">
        <v>3</v>
      </c>
      <c r="K22" s="169"/>
    </row>
    <row r="23" spans="2:19">
      <c r="O23" s="19"/>
    </row>
    <row r="24" spans="2:19" ht="27.75" customHeight="1">
      <c r="E24" s="124" t="s">
        <v>39</v>
      </c>
      <c r="F24" s="124"/>
      <c r="G24" s="124"/>
      <c r="H24" s="124"/>
      <c r="I24" s="124"/>
      <c r="J24" s="124"/>
      <c r="K24" s="124"/>
      <c r="L24" s="124"/>
      <c r="M24" s="124"/>
      <c r="N24" s="124"/>
      <c r="O24" s="124"/>
      <c r="P24" s="124"/>
      <c r="Q24" s="124"/>
      <c r="R24" s="124"/>
    </row>
    <row r="25" spans="2:19" ht="15.75" customHeight="1">
      <c r="E25" s="126" t="s">
        <v>105</v>
      </c>
      <c r="F25" s="126"/>
      <c r="G25" s="126"/>
      <c r="H25" s="126"/>
      <c r="I25" s="126"/>
      <c r="J25" s="126"/>
      <c r="K25" s="126"/>
      <c r="L25" s="126"/>
      <c r="M25" s="126"/>
      <c r="N25" s="126"/>
      <c r="O25" s="126"/>
      <c r="P25" s="126"/>
      <c r="Q25" s="126"/>
      <c r="R25" s="126"/>
    </row>
    <row r="26" spans="2:19" ht="15.75" customHeight="1">
      <c r="E26" s="126"/>
      <c r="F26" s="126"/>
      <c r="G26" s="126"/>
      <c r="H26" s="126"/>
      <c r="I26" s="126"/>
      <c r="J26" s="126"/>
      <c r="K26" s="126"/>
      <c r="L26" s="126"/>
      <c r="M26" s="126"/>
      <c r="N26" s="126"/>
      <c r="O26" s="126"/>
      <c r="P26" s="126"/>
      <c r="Q26" s="126"/>
      <c r="R26" s="126"/>
    </row>
    <row r="27" spans="2:19">
      <c r="E27" s="126"/>
      <c r="F27" s="126"/>
      <c r="G27" s="126"/>
      <c r="H27" s="126"/>
      <c r="I27" s="126"/>
      <c r="J27" s="126"/>
      <c r="K27" s="126"/>
      <c r="L27" s="126"/>
      <c r="M27" s="126"/>
      <c r="N27" s="126"/>
      <c r="O27" s="126"/>
      <c r="P27" s="126"/>
      <c r="Q27" s="126"/>
      <c r="R27" s="126"/>
    </row>
    <row r="28" spans="2:19">
      <c r="E28" s="126"/>
      <c r="F28" s="126"/>
      <c r="G28" s="126"/>
      <c r="H28" s="126"/>
      <c r="I28" s="126"/>
      <c r="J28" s="126"/>
      <c r="K28" s="126"/>
      <c r="L28" s="126"/>
      <c r="M28" s="126"/>
      <c r="N28" s="126"/>
      <c r="O28" s="126"/>
      <c r="P28" s="126"/>
      <c r="Q28" s="126"/>
      <c r="R28" s="126"/>
    </row>
    <row r="29" spans="2:19">
      <c r="E29" s="126"/>
      <c r="F29" s="126"/>
      <c r="G29" s="126"/>
      <c r="H29" s="126"/>
      <c r="I29" s="126"/>
      <c r="J29" s="126"/>
      <c r="K29" s="126"/>
      <c r="L29" s="126"/>
      <c r="M29" s="126"/>
      <c r="N29" s="126"/>
      <c r="O29" s="126"/>
      <c r="P29" s="126"/>
      <c r="Q29" s="126"/>
      <c r="R29" s="126"/>
    </row>
    <row r="30" spans="2:19">
      <c r="E30" s="126"/>
      <c r="F30" s="126"/>
      <c r="G30" s="126"/>
      <c r="H30" s="126"/>
      <c r="I30" s="126"/>
      <c r="J30" s="126"/>
      <c r="K30" s="126"/>
      <c r="L30" s="126"/>
      <c r="M30" s="126"/>
      <c r="N30" s="126"/>
      <c r="O30" s="126"/>
      <c r="P30" s="126"/>
      <c r="Q30" s="126"/>
      <c r="R30" s="126"/>
    </row>
  </sheetData>
  <sheetProtection algorithmName="SHA-512" hashValue="1oe/3PVvXAP0okQl85CGBO0I2y9W/mOGrIFfkQKbyFtx4CiLmPYfFT0jUoy26aDh7OQ8o0MH8/tEUY+98S24sQ==" saltValue="OWEdMn6HBKY3wznpUQ2mVA==" spinCount="100000" sheet="1" objects="1" scenarios="1"/>
  <mergeCells count="52">
    <mergeCell ref="E22:I22"/>
    <mergeCell ref="B22:C22"/>
    <mergeCell ref="J22:K22"/>
    <mergeCell ref="J21:K21"/>
    <mergeCell ref="J20:K20"/>
    <mergeCell ref="J15:K15"/>
    <mergeCell ref="L15:M15"/>
    <mergeCell ref="L17:M17"/>
    <mergeCell ref="E20:I20"/>
    <mergeCell ref="E21:I21"/>
    <mergeCell ref="B19:C19"/>
    <mergeCell ref="E19:I19"/>
    <mergeCell ref="T13:V14"/>
    <mergeCell ref="J14:K14"/>
    <mergeCell ref="L14:M14"/>
    <mergeCell ref="N14:O14"/>
    <mergeCell ref="J19:K19"/>
    <mergeCell ref="E15:I15"/>
    <mergeCell ref="E16:I16"/>
    <mergeCell ref="E17:I17"/>
    <mergeCell ref="N15:O15"/>
    <mergeCell ref="N16:O16"/>
    <mergeCell ref="N17:O17"/>
    <mergeCell ref="J17:K17"/>
    <mergeCell ref="L16:M16"/>
    <mergeCell ref="J16:K16"/>
    <mergeCell ref="B9:C9"/>
    <mergeCell ref="E13:O13"/>
    <mergeCell ref="T5:V12"/>
    <mergeCell ref="E1:V3"/>
    <mergeCell ref="E14:I14"/>
    <mergeCell ref="E5:R6"/>
    <mergeCell ref="E8:Q9"/>
    <mergeCell ref="E10:Q11"/>
    <mergeCell ref="R8:R9"/>
    <mergeCell ref="R10:R11"/>
    <mergeCell ref="E24:R24"/>
    <mergeCell ref="E25:R30"/>
    <mergeCell ref="B21:C21"/>
    <mergeCell ref="B6:C6"/>
    <mergeCell ref="B8:C8"/>
    <mergeCell ref="B10:C10"/>
    <mergeCell ref="B12:C12"/>
    <mergeCell ref="B11:C11"/>
    <mergeCell ref="B16:C16"/>
    <mergeCell ref="B18:C18"/>
    <mergeCell ref="B20:C20"/>
    <mergeCell ref="B14:C14"/>
    <mergeCell ref="B13:C13"/>
    <mergeCell ref="B15:C15"/>
    <mergeCell ref="B17:C17"/>
    <mergeCell ref="B7:C7"/>
  </mergeCells>
  <dataValidations count="1">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T13:V14" r:id="rId1" display="Acceder a la guía" xr:uid="{E7281801-F8AC-4A46-BE3E-935D76FC43D2}"/>
    <hyperlink ref="B10:C10" location="Abogados!A1" display="Abogados" xr:uid="{1264D986-70C5-4A7D-9919-98E62B1BB201}"/>
    <hyperlink ref="B12:C12" location="'Registro Casos'!A1" display="Registro Casos" xr:uid="{5FB35207-5F86-48FB-8B8A-9100A8C02EC8}"/>
    <hyperlink ref="B8:C8" location="Usuarios!A1" display="Usuarios" xr:uid="{195524A6-DE27-4114-A852-0B207432BECD}"/>
    <hyperlink ref="B16:C16" location="Arbitramentos!A1" display="Arbitramentos" xr:uid="{86A4ABDB-2DD6-4994-99EC-A3123DB5F183}"/>
    <hyperlink ref="B14:C14" location="Judiciales!A1" display="Judiciales" xr:uid="{D3A8BEE0-CF90-473D-86A2-A1CC21DE081E}"/>
    <hyperlink ref="B6:C6" location="Portada!A1" display="Portada" xr:uid="{145F5F2F-38C1-4A6E-8107-765BB929FA74}"/>
    <hyperlink ref="B22:C22" location="Resumen!A1" display="Resumen (Certificación a presentar)" xr:uid="{3D9C632B-C2D9-4D8D-925B-B02535BB2767}"/>
    <hyperlink ref="B20:C20" location="Pagos!A1" display="Pagos" xr:uid="{6FD7330B-9D1A-4CD0-906B-2A731D5C8590}"/>
    <hyperlink ref="B18:C18" location="'Comité de conciliación'!A1" display="Comité de Conciliación" xr:uid="{CE7731D1-C005-4E3A-BA1B-0AF03369F02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C8991133-1BA4-4D5C-A234-7AE54BB63BB7}">
            <xm:f>Administrador!#REF!="N/A"</xm:f>
            <x14:dxf>
              <font>
                <color theme="0" tint="-4.9989318521683403E-2"/>
              </font>
              <fill>
                <patternFill>
                  <bgColor theme="0" tint="-4.9989318521683403E-2"/>
                </patternFill>
              </fill>
              <border>
                <left/>
                <right/>
                <top/>
                <bottom/>
                <vertical/>
                <horizontal/>
              </border>
            </x14:dxf>
          </x14:cfRule>
          <x14:cfRule type="expression" priority="4" id="{525170AD-4097-4E60-A66E-0765CAACD08D}">
            <xm:f>Administrador!#REF!="No"</xm:f>
            <x14:dxf>
              <font>
                <color theme="0" tint="-4.9989318521683403E-2"/>
              </font>
              <fill>
                <patternFill>
                  <bgColor theme="0" tint="-4.9989318521683403E-2"/>
                </patternFill>
              </fill>
              <border>
                <left/>
                <right/>
                <top/>
                <bottom/>
              </border>
            </x14:dxf>
          </x14:cfRule>
          <xm:sqref>R8</xm:sqref>
        </x14:conditionalFormatting>
        <x14:conditionalFormatting xmlns:xm="http://schemas.microsoft.com/office/excel/2006/main">
          <x14:cfRule type="expression" priority="1" id="{835A6D0E-1584-4F38-9C9A-4F8C959C5FC8}">
            <xm:f>Administrador!#REF!="N/A"</xm:f>
            <x14:dxf>
              <font>
                <color theme="0" tint="-4.9989318521683403E-2"/>
              </font>
              <fill>
                <patternFill>
                  <bgColor theme="0" tint="-4.9989318521683403E-2"/>
                </patternFill>
              </fill>
              <border>
                <left/>
                <right/>
                <top/>
                <bottom/>
                <vertical/>
                <horizontal/>
              </border>
            </x14:dxf>
          </x14:cfRule>
          <x14:cfRule type="expression" priority="2" id="{3E099285-CA11-4253-A603-5EC71EC3D4EE}">
            <xm:f>Administrador!#REF!="No"</xm:f>
            <x14:dxf>
              <font>
                <color theme="0" tint="-4.9989318521683403E-2"/>
              </font>
              <fill>
                <patternFill>
                  <bgColor theme="0" tint="-4.9989318521683403E-2"/>
                </patternFill>
              </fill>
              <border>
                <left/>
                <right/>
                <top/>
                <bottom/>
              </border>
            </x14:dxf>
          </x14:cfRule>
          <xm:sqref>R10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DD4ED018-34D0-463D-B727-8AD765BAABD0}">
          <x14:formula1>
            <xm:f>Administrador!$D$12:$D$13</xm:f>
          </x14:formula1>
          <xm:sqref>R8 R10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W30"/>
  <sheetViews>
    <sheetView showGridLines="0" showRowColHeaders="0" topLeftCell="B1" zoomScaleNormal="100" workbookViewId="0">
      <selection activeCell="E22" sqref="E22"/>
    </sheetView>
  </sheetViews>
  <sheetFormatPr baseColWidth="10" defaultColWidth="11.42578125" defaultRowHeight="20.25"/>
  <cols>
    <col min="1" max="1" width="0" style="6" hidden="1" customWidth="1"/>
    <col min="2" max="2" width="17.7109375" style="55" customWidth="1"/>
    <col min="3" max="3" width="19.85546875" style="55" customWidth="1"/>
    <col min="4" max="14" width="9.140625" style="6" customWidth="1"/>
    <col min="15" max="15" width="9.140625" style="6" hidden="1" customWidth="1"/>
    <col min="16" max="19" width="9.140625" style="6" customWidth="1"/>
    <col min="20" max="20" width="14.42578125" style="6" customWidth="1"/>
    <col min="21" max="22" width="9.140625" style="6" customWidth="1"/>
    <col min="23" max="23" width="17.5703125" style="6" customWidth="1"/>
    <col min="24" max="44" width="9.140625" style="6" customWidth="1"/>
    <col min="45" max="16384" width="11.42578125" style="6"/>
  </cols>
  <sheetData>
    <row r="2" spans="2:23">
      <c r="E2" s="138" t="s">
        <v>18</v>
      </c>
      <c r="F2" s="138"/>
      <c r="G2" s="138"/>
      <c r="H2" s="138"/>
      <c r="I2" s="138"/>
      <c r="J2" s="138"/>
      <c r="K2" s="138"/>
      <c r="L2" s="138"/>
      <c r="M2" s="138"/>
      <c r="N2" s="138"/>
      <c r="O2" s="138"/>
      <c r="P2" s="138"/>
      <c r="Q2" s="138"/>
      <c r="R2" s="138"/>
      <c r="S2" s="138"/>
      <c r="T2" s="138"/>
      <c r="U2" s="138"/>
      <c r="V2" s="138"/>
      <c r="W2" s="138"/>
    </row>
    <row r="3" spans="2:23" ht="21" thickBot="1">
      <c r="E3" s="139"/>
      <c r="F3" s="139"/>
      <c r="G3" s="139"/>
      <c r="H3" s="139"/>
      <c r="I3" s="139"/>
      <c r="J3" s="139"/>
      <c r="K3" s="139"/>
      <c r="L3" s="139"/>
      <c r="M3" s="139"/>
      <c r="N3" s="139"/>
      <c r="O3" s="139"/>
      <c r="P3" s="139"/>
      <c r="Q3" s="139"/>
      <c r="R3" s="139"/>
      <c r="S3" s="139"/>
      <c r="T3" s="139"/>
      <c r="U3" s="139"/>
      <c r="V3" s="139"/>
      <c r="W3" s="139"/>
    </row>
    <row r="5" spans="2:23" ht="15.75" customHeight="1">
      <c r="E5" s="152" t="s">
        <v>106</v>
      </c>
      <c r="F5" s="152"/>
      <c r="G5" s="152"/>
      <c r="H5" s="152"/>
      <c r="I5" s="152"/>
      <c r="J5" s="152"/>
      <c r="K5" s="152"/>
      <c r="L5" s="152"/>
      <c r="M5" s="152"/>
      <c r="N5" s="152"/>
      <c r="O5" s="152"/>
      <c r="P5" s="152"/>
      <c r="Q5" s="152"/>
      <c r="R5" s="152"/>
      <c r="S5" s="152"/>
      <c r="U5" s="143" t="s">
        <v>107</v>
      </c>
      <c r="V5" s="143"/>
      <c r="W5" s="143"/>
    </row>
    <row r="6" spans="2:23" ht="19.5" customHeight="1">
      <c r="B6" s="107" t="s">
        <v>3</v>
      </c>
      <c r="C6" s="107"/>
      <c r="E6" s="152"/>
      <c r="F6" s="152"/>
      <c r="G6" s="152"/>
      <c r="H6" s="152"/>
      <c r="I6" s="152"/>
      <c r="J6" s="152"/>
      <c r="K6" s="152"/>
      <c r="L6" s="152"/>
      <c r="M6" s="152"/>
      <c r="N6" s="152"/>
      <c r="O6" s="152"/>
      <c r="P6" s="152"/>
      <c r="Q6" s="152"/>
      <c r="R6" s="152"/>
      <c r="S6" s="152"/>
      <c r="U6" s="143"/>
      <c r="V6" s="143"/>
      <c r="W6" s="143"/>
    </row>
    <row r="7" spans="2:23" ht="19.5" customHeight="1">
      <c r="B7" s="107"/>
      <c r="C7" s="107"/>
      <c r="S7" s="89"/>
      <c r="T7" s="89"/>
      <c r="U7" s="143"/>
      <c r="V7" s="143"/>
      <c r="W7" s="143"/>
    </row>
    <row r="8" spans="2:23" ht="19.5" customHeight="1">
      <c r="B8" s="107" t="s">
        <v>7</v>
      </c>
      <c r="C8" s="107"/>
      <c r="S8" s="89"/>
      <c r="T8" s="89"/>
      <c r="U8" s="143"/>
      <c r="V8" s="143"/>
      <c r="W8" s="143"/>
    </row>
    <row r="9" spans="2:23" ht="11.25" customHeight="1">
      <c r="B9" s="107"/>
      <c r="C9" s="107"/>
      <c r="E9" s="221" t="s">
        <v>108</v>
      </c>
      <c r="F9" s="221"/>
      <c r="G9" s="221"/>
      <c r="H9" s="221"/>
      <c r="I9" s="221"/>
      <c r="J9" s="221"/>
      <c r="K9" s="221"/>
      <c r="L9" s="221"/>
      <c r="M9" s="221"/>
      <c r="N9" s="221"/>
      <c r="O9" s="221"/>
      <c r="P9" s="221"/>
      <c r="Q9" s="221"/>
      <c r="R9" s="212" t="s">
        <v>92</v>
      </c>
      <c r="S9" s="212"/>
      <c r="T9" s="89"/>
      <c r="U9" s="143"/>
      <c r="V9" s="143"/>
      <c r="W9" s="143"/>
    </row>
    <row r="10" spans="2:23" ht="20.25" customHeight="1">
      <c r="B10" s="107" t="s">
        <v>9</v>
      </c>
      <c r="C10" s="107"/>
      <c r="E10" s="221"/>
      <c r="F10" s="221"/>
      <c r="G10" s="221"/>
      <c r="H10" s="221"/>
      <c r="I10" s="221"/>
      <c r="J10" s="221"/>
      <c r="K10" s="221"/>
      <c r="L10" s="221"/>
      <c r="M10" s="221"/>
      <c r="N10" s="221"/>
      <c r="O10" s="221"/>
      <c r="P10" s="221"/>
      <c r="Q10" s="221"/>
      <c r="R10" s="212"/>
      <c r="S10" s="212"/>
      <c r="T10" s="57">
        <f>IF(R9="SI",1," ")</f>
        <v>1</v>
      </c>
      <c r="U10" s="143"/>
      <c r="V10" s="143"/>
      <c r="W10" s="143"/>
    </row>
    <row r="11" spans="2:23" ht="15.75" customHeight="1">
      <c r="B11" s="107"/>
      <c r="C11" s="107"/>
      <c r="E11" s="219" t="str">
        <f>IFERROR(IF(T10=1,"¿Cuántos pagos ha relacionado la entidad en ekOGUI?",IF(T10=_xleta.NOT,"")),"")</f>
        <v>¿Cuántos pagos ha relacionado la entidad en ekOGUI?</v>
      </c>
      <c r="F11" s="219"/>
      <c r="G11" s="219"/>
      <c r="H11" s="219"/>
      <c r="I11" s="219"/>
      <c r="J11" s="219"/>
      <c r="K11" s="219"/>
      <c r="L11" s="219"/>
      <c r="M11" s="219"/>
      <c r="N11" s="219"/>
      <c r="O11" s="219"/>
      <c r="P11" s="219"/>
      <c r="Q11" s="219"/>
      <c r="R11" s="220">
        <v>0</v>
      </c>
      <c r="S11" s="220"/>
      <c r="T11" s="89"/>
      <c r="U11" s="143"/>
      <c r="V11" s="143"/>
      <c r="W11" s="143"/>
    </row>
    <row r="12" spans="2:23" ht="15.75" customHeight="1">
      <c r="B12" s="107" t="s">
        <v>10</v>
      </c>
      <c r="C12" s="107"/>
      <c r="E12" s="219"/>
      <c r="F12" s="219"/>
      <c r="G12" s="219"/>
      <c r="H12" s="219"/>
      <c r="I12" s="219"/>
      <c r="J12" s="219"/>
      <c r="K12" s="219"/>
      <c r="L12" s="219"/>
      <c r="M12" s="219"/>
      <c r="N12" s="219"/>
      <c r="O12" s="219"/>
      <c r="P12" s="219"/>
      <c r="Q12" s="219"/>
      <c r="R12" s="220"/>
      <c r="S12" s="220"/>
      <c r="T12" s="89"/>
      <c r="U12" s="143"/>
      <c r="V12" s="143"/>
      <c r="W12" s="143"/>
    </row>
    <row r="13" spans="2:23" ht="15" customHeight="1">
      <c r="B13" s="107"/>
      <c r="C13" s="107"/>
      <c r="U13" s="118" t="s">
        <v>21</v>
      </c>
      <c r="V13" s="118"/>
      <c r="W13" s="118"/>
    </row>
    <row r="14" spans="2:23" ht="16.5" customHeight="1">
      <c r="B14" s="107" t="s">
        <v>12</v>
      </c>
      <c r="C14" s="107"/>
      <c r="U14" s="118"/>
      <c r="V14" s="118"/>
      <c r="W14" s="118"/>
    </row>
    <row r="15" spans="2:23" ht="20.25" customHeight="1">
      <c r="B15" s="107"/>
      <c r="C15" s="107"/>
      <c r="U15" s="17"/>
      <c r="V15" s="17"/>
      <c r="W15" s="17"/>
    </row>
    <row r="16" spans="2:23" ht="18" customHeight="1">
      <c r="B16" s="107" t="s">
        <v>16</v>
      </c>
      <c r="C16" s="107"/>
      <c r="E16" s="124" t="s">
        <v>39</v>
      </c>
      <c r="F16" s="124"/>
      <c r="G16" s="124"/>
      <c r="H16" s="124"/>
      <c r="I16" s="124"/>
      <c r="J16" s="124"/>
      <c r="K16" s="124"/>
      <c r="L16" s="124"/>
      <c r="M16" s="124"/>
      <c r="N16" s="124"/>
      <c r="O16" s="124"/>
      <c r="P16" s="124"/>
      <c r="Q16" s="124"/>
      <c r="R16" s="124"/>
      <c r="S16" s="124"/>
    </row>
    <row r="17" spans="2:19" ht="19.5" customHeight="1">
      <c r="B17" s="107"/>
      <c r="C17" s="107"/>
      <c r="E17" s="150" t="s">
        <v>661</v>
      </c>
      <c r="F17" s="150"/>
      <c r="G17" s="150"/>
      <c r="H17" s="150"/>
      <c r="I17" s="150"/>
      <c r="J17" s="150"/>
      <c r="K17" s="150"/>
      <c r="L17" s="150"/>
      <c r="M17" s="150"/>
      <c r="N17" s="150"/>
      <c r="O17" s="150"/>
      <c r="P17" s="150"/>
      <c r="Q17" s="150"/>
      <c r="R17" s="150"/>
      <c r="S17" s="150"/>
    </row>
    <row r="18" spans="2:19" ht="20.25" customHeight="1">
      <c r="B18" s="107" t="s">
        <v>17</v>
      </c>
      <c r="C18" s="107"/>
      <c r="E18" s="150"/>
      <c r="F18" s="150"/>
      <c r="G18" s="150"/>
      <c r="H18" s="150"/>
      <c r="I18" s="150"/>
      <c r="J18" s="150"/>
      <c r="K18" s="150"/>
      <c r="L18" s="150"/>
      <c r="M18" s="150"/>
      <c r="N18" s="150"/>
      <c r="O18" s="150"/>
      <c r="P18" s="150"/>
      <c r="Q18" s="150"/>
      <c r="R18" s="150"/>
      <c r="S18" s="150"/>
    </row>
    <row r="19" spans="2:19" ht="23.25" customHeight="1">
      <c r="B19" s="107"/>
      <c r="C19" s="107"/>
      <c r="E19" s="150"/>
      <c r="F19" s="150"/>
      <c r="G19" s="150"/>
      <c r="H19" s="150"/>
      <c r="I19" s="150"/>
      <c r="J19" s="150"/>
      <c r="K19" s="150"/>
      <c r="L19" s="150"/>
      <c r="M19" s="150"/>
      <c r="N19" s="150"/>
      <c r="O19" s="150"/>
      <c r="P19" s="150"/>
      <c r="Q19" s="150"/>
      <c r="R19" s="150"/>
      <c r="S19" s="150"/>
    </row>
    <row r="20" spans="2:19">
      <c r="B20" s="107" t="s">
        <v>18</v>
      </c>
      <c r="C20" s="107"/>
      <c r="E20" s="150"/>
      <c r="F20" s="150"/>
      <c r="G20" s="150"/>
      <c r="H20" s="150"/>
      <c r="I20" s="150"/>
      <c r="J20" s="150"/>
      <c r="K20" s="150"/>
      <c r="L20" s="150"/>
      <c r="M20" s="150"/>
      <c r="N20" s="150"/>
      <c r="O20" s="150"/>
      <c r="P20" s="150"/>
      <c r="Q20" s="150"/>
      <c r="R20" s="150"/>
      <c r="S20" s="150"/>
    </row>
    <row r="21" spans="2:19" ht="13.5" customHeight="1">
      <c r="B21" s="107"/>
      <c r="C21" s="107"/>
      <c r="E21" s="150"/>
      <c r="F21" s="150"/>
      <c r="G21" s="150"/>
      <c r="H21" s="150"/>
      <c r="I21" s="150"/>
      <c r="J21" s="150"/>
      <c r="K21" s="150"/>
      <c r="L21" s="150"/>
      <c r="M21" s="150"/>
      <c r="N21" s="150"/>
      <c r="O21" s="150"/>
      <c r="P21" s="150"/>
      <c r="Q21" s="150"/>
      <c r="R21" s="150"/>
      <c r="S21" s="150"/>
    </row>
    <row r="22" spans="2:19" ht="45.75" customHeight="1">
      <c r="B22" s="107" t="s">
        <v>19</v>
      </c>
      <c r="C22" s="107"/>
    </row>
    <row r="30" spans="2:19">
      <c r="J30" s="19"/>
    </row>
  </sheetData>
  <sheetProtection algorithmName="SHA-512" hashValue="GRoIKtwVGL4O4dCZS1m6C9UKUTHjL3KBlfHmOSDkNYj/ElCc3vvG5wDU4N3xhOh6pKos1EO9WXrvW1JzEx3w5w==" saltValue="DggJgA3VLgq2Mj8d+5wRhQ==" spinCount="100000" sheet="1" objects="1" scenarios="1"/>
  <mergeCells count="27">
    <mergeCell ref="B22:C22"/>
    <mergeCell ref="B12:C12"/>
    <mergeCell ref="B11:C11"/>
    <mergeCell ref="U5:W12"/>
    <mergeCell ref="E5:S6"/>
    <mergeCell ref="E9:Q10"/>
    <mergeCell ref="B21:C21"/>
    <mergeCell ref="U13:W14"/>
    <mergeCell ref="B16:C16"/>
    <mergeCell ref="B18:C18"/>
    <mergeCell ref="B20:C20"/>
    <mergeCell ref="B17:C17"/>
    <mergeCell ref="B19:C19"/>
    <mergeCell ref="B14:C14"/>
    <mergeCell ref="B13:C13"/>
    <mergeCell ref="B15:C15"/>
    <mergeCell ref="E2:W3"/>
    <mergeCell ref="B6:C6"/>
    <mergeCell ref="B8:C8"/>
    <mergeCell ref="R9:S10"/>
    <mergeCell ref="B10:C10"/>
    <mergeCell ref="E11:Q12"/>
    <mergeCell ref="R11:S12"/>
    <mergeCell ref="E16:S16"/>
    <mergeCell ref="E17:S21"/>
    <mergeCell ref="B7:C7"/>
    <mergeCell ref="B9:C9"/>
  </mergeCells>
  <conditionalFormatting sqref="E11:Q12">
    <cfRule type="expression" dxfId="9" priority="5">
      <formula>$T$10&gt;1</formula>
    </cfRule>
  </conditionalFormatting>
  <conditionalFormatting sqref="R11:S12">
    <cfRule type="uniqueValues" dxfId="7" priority="1"/>
  </conditionalFormatting>
  <hyperlinks>
    <hyperlink ref="U13:W14" r:id="rId1" display="Acceder a la guía" xr:uid="{FFF40801-27B2-416F-A698-F4893E707D01}"/>
    <hyperlink ref="B10:C10" location="Abogados!A1" display="Abogados" xr:uid="{13E818C7-92CE-4361-9DC7-F9ED73852239}"/>
    <hyperlink ref="B12:C12" location="'Registro Casos'!A1" display="Registro Casos" xr:uid="{BECE5D87-A4AF-4EC9-BB91-500A8EFA1C99}"/>
    <hyperlink ref="B8:C8" location="Usuarios!A1" display="Usuarios" xr:uid="{93C36808-DD84-458B-96C5-43D08B0E62DC}"/>
    <hyperlink ref="B16:C16" location="Arbitramentos!A1" display="Arbitramentos" xr:uid="{A09C5F61-B094-4FCE-9A65-8C13D8CCA28E}"/>
    <hyperlink ref="B14:C14" location="Judiciales!A1" display="Judiciales" xr:uid="{4E7B46B0-902D-44BB-87F4-4EC40A187B35}"/>
    <hyperlink ref="B6:C6" location="Portada!A1" display="Portada" xr:uid="{C902A3CC-3B4D-4D44-A0EB-DC52EBEEDAA3}"/>
    <hyperlink ref="B22:C22" location="Resumen!A1" display="Resumen (Certificación a presentar)" xr:uid="{62B22EA9-B17D-4542-8042-285CABEFB461}"/>
    <hyperlink ref="B20:C20" location="Pagos!A1" display="Pagos" xr:uid="{93E6838F-30F3-47AB-908D-8B9970611624}"/>
    <hyperlink ref="B18:C18" location="'Comité de conciliación'!A1" display="Comité de Conciliación" xr:uid="{94D48EA9-FD10-466C-97DA-E8254F8CB107}"/>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0620A925-0A8E-479A-8FC9-022326C23B80}">
            <xm:f>Administrador!#REF!="N/A"</xm:f>
            <x14:dxf>
              <font>
                <color theme="0" tint="-4.9989318521683403E-2"/>
              </font>
              <fill>
                <patternFill>
                  <bgColor theme="0" tint="-4.9989318521683403E-2"/>
                </patternFill>
              </fill>
              <border>
                <left/>
                <right/>
                <top/>
                <bottom/>
                <vertical/>
                <horizontal/>
              </border>
            </x14:dxf>
          </x14:cfRule>
          <x14:cfRule type="expression" priority="9" id="{A70A3754-A5F7-4F68-9707-171CB1ED503D}">
            <xm:f>Administrador!#REF!="No"</xm:f>
            <x14:dxf>
              <font>
                <color theme="0" tint="-4.9989318521683403E-2"/>
              </font>
              <fill>
                <patternFill>
                  <bgColor theme="0" tint="-4.9989318521683403E-2"/>
                </patternFill>
              </fill>
              <border>
                <left/>
                <right/>
                <top/>
                <bottom/>
              </border>
            </x14:dxf>
          </x14:cfRule>
          <xm:sqref>E11</xm:sqref>
        </x14:conditionalFormatting>
        <x14:conditionalFormatting xmlns:xm="http://schemas.microsoft.com/office/excel/2006/main">
          <x14:cfRule type="containsText" priority="2" operator="containsText" id="{A1B63DB0-A94A-41F0-8865-CB3B53ED98B5}">
            <xm:f>NOT(ISERROR(SEARCH($R$9,R9)))</xm:f>
            <xm:f>$R$9</xm:f>
            <x14:dxf>
              <fill>
                <patternFill>
                  <bgColor theme="0"/>
                </patternFill>
              </fill>
            </x14:dxf>
          </x14:cfRule>
          <xm:sqref>R9</xm:sqref>
        </x14:conditionalFormatting>
      </x14:conditionalFormattings>
    </ext>
    <ext xmlns:x14="http://schemas.microsoft.com/office/spreadsheetml/2009/9/main" uri="{CCE6A557-97BC-4b89-ADB6-D9C93CAAB3DF}">
      <x14:dataValidations xmlns:xm="http://schemas.microsoft.com/office/excel/2006/main" xWindow="1161" yWindow="515" count="1">
        <x14:dataValidation type="list" allowBlank="1" showInputMessage="1" showErrorMessage="1" xr:uid="{5AA454A3-159A-4858-ADB9-85295C5813E2}">
          <x14:formula1>
            <xm:f>Administrador!$D$12:$D$13</xm:f>
          </x14:formula1>
          <xm:sqref>R9:S10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5"/>
  <sheetViews>
    <sheetView showGridLines="0" showRowColHeaders="0" tabSelected="1" topLeftCell="A27" zoomScale="60" zoomScaleNormal="60" workbookViewId="0">
      <selection activeCell="C2" sqref="C2:J55"/>
    </sheetView>
  </sheetViews>
  <sheetFormatPr baseColWidth="10" defaultColWidth="11.42578125" defaultRowHeight="23.25"/>
  <cols>
    <col min="1" max="1" width="17.7109375" style="61" customWidth="1"/>
    <col min="2" max="2" width="19.85546875" style="61" customWidth="1"/>
    <col min="3" max="3" width="11.42578125" style="28"/>
    <col min="4" max="4" width="54" style="28" customWidth="1"/>
    <col min="5" max="5" width="19" style="28" customWidth="1"/>
    <col min="6" max="6" width="11.42578125" style="28"/>
    <col min="7" max="7" width="35.5703125" style="28" customWidth="1"/>
    <col min="8" max="8" width="18.42578125" style="28" customWidth="1"/>
    <col min="9" max="10" width="11.42578125" style="28"/>
    <col min="11" max="11" width="4.42578125" style="28" customWidth="1"/>
    <col min="12" max="13" width="9.140625" style="28" customWidth="1"/>
    <col min="14" max="14" width="13.42578125" style="28" customWidth="1"/>
    <col min="15" max="21" width="11.42578125" style="28"/>
    <col min="22" max="23" width="0" style="28" hidden="1" customWidth="1"/>
    <col min="24" max="16384" width="11.42578125" style="28"/>
  </cols>
  <sheetData>
    <row r="1" spans="1:23">
      <c r="G1" s="29"/>
    </row>
    <row r="2" spans="1:23" ht="34.5" customHeight="1">
      <c r="C2" s="30"/>
      <c r="D2" s="30"/>
      <c r="E2" s="30"/>
      <c r="F2" s="30"/>
      <c r="G2" s="30"/>
      <c r="H2" s="30"/>
      <c r="I2" s="30"/>
      <c r="J2" s="30"/>
      <c r="L2" s="229" t="s">
        <v>109</v>
      </c>
      <c r="M2" s="229"/>
      <c r="N2" s="229"/>
    </row>
    <row r="3" spans="1:23" ht="38.1" customHeight="1">
      <c r="C3" s="30"/>
      <c r="D3" s="30"/>
      <c r="E3" s="30"/>
      <c r="F3" s="27"/>
      <c r="G3" s="30"/>
      <c r="H3" s="154" t="s">
        <v>110</v>
      </c>
      <c r="I3" s="154"/>
      <c r="J3" s="31"/>
      <c r="L3" s="229"/>
      <c r="M3" s="229"/>
      <c r="N3" s="229"/>
    </row>
    <row r="4" spans="1:23" ht="21.75" customHeight="1">
      <c r="C4" s="30"/>
      <c r="D4" s="30"/>
      <c r="E4" s="30"/>
      <c r="F4" s="27"/>
      <c r="G4" s="30"/>
      <c r="H4" s="233">
        <v>45897</v>
      </c>
      <c r="I4" s="234"/>
      <c r="J4" s="32"/>
      <c r="L4" s="229"/>
      <c r="M4" s="229"/>
      <c r="N4" s="229"/>
    </row>
    <row r="5" spans="1:23">
      <c r="C5" s="30"/>
      <c r="D5" s="30"/>
      <c r="E5" s="30"/>
      <c r="F5" s="30"/>
      <c r="G5" s="30"/>
      <c r="H5" s="30"/>
      <c r="I5" s="32"/>
      <c r="J5" s="32"/>
      <c r="K5" s="33"/>
      <c r="L5" s="229"/>
      <c r="M5" s="229"/>
      <c r="N5" s="229"/>
      <c r="O5" s="33"/>
    </row>
    <row r="6" spans="1:23" ht="24" customHeight="1">
      <c r="A6" s="228" t="s">
        <v>3</v>
      </c>
      <c r="B6" s="228"/>
      <c r="C6" s="30"/>
      <c r="D6" s="231" t="s">
        <v>111</v>
      </c>
      <c r="E6" s="231"/>
      <c r="F6" s="231"/>
      <c r="G6" s="231"/>
      <c r="H6" s="231"/>
      <c r="I6" s="231"/>
      <c r="J6" s="34"/>
      <c r="K6" s="33"/>
      <c r="L6" s="229"/>
      <c r="M6" s="229"/>
      <c r="N6" s="229"/>
      <c r="O6" s="33"/>
    </row>
    <row r="7" spans="1:23" ht="26.25" customHeight="1">
      <c r="A7" s="228"/>
      <c r="B7" s="228"/>
      <c r="C7" s="30"/>
      <c r="D7" s="231" t="str">
        <f>"Plantilla de Certificado de Control Interno semestre "&amp;Portada!I6</f>
        <v>Plantilla de Certificado de Control Interno semestre I - 2025</v>
      </c>
      <c r="E7" s="231"/>
      <c r="F7" s="231"/>
      <c r="G7" s="231"/>
      <c r="H7" s="231"/>
      <c r="I7" s="231"/>
      <c r="J7" s="34"/>
      <c r="K7" s="33"/>
      <c r="L7" s="229"/>
      <c r="M7" s="229"/>
      <c r="N7" s="229"/>
      <c r="O7" s="33"/>
    </row>
    <row r="8" spans="1:23" ht="19.5" customHeight="1">
      <c r="A8" s="228" t="s">
        <v>7</v>
      </c>
      <c r="B8" s="228"/>
      <c r="C8" s="30"/>
      <c r="D8" s="30"/>
      <c r="E8" s="30"/>
      <c r="F8" s="30"/>
      <c r="G8" s="30"/>
      <c r="H8" s="30"/>
      <c r="I8" s="30"/>
      <c r="J8" s="35"/>
      <c r="K8" s="36"/>
      <c r="L8" s="230" t="s">
        <v>21</v>
      </c>
      <c r="M8" s="230"/>
      <c r="N8" s="230"/>
      <c r="O8" s="36"/>
    </row>
    <row r="9" spans="1:23" ht="16.5" customHeight="1">
      <c r="A9" s="228"/>
      <c r="B9" s="228"/>
      <c r="C9" s="30"/>
      <c r="D9" s="30"/>
      <c r="E9" s="30"/>
      <c r="F9" s="30"/>
      <c r="G9" s="30"/>
      <c r="H9" s="30"/>
      <c r="I9" s="30"/>
      <c r="J9" s="35">
        <f>+VLOOKUP(E10,Administrador!$E$2:$F$338,2,0)</f>
        <v>0</v>
      </c>
      <c r="K9" s="36"/>
      <c r="L9" s="37"/>
      <c r="M9" s="37"/>
      <c r="N9" s="37"/>
      <c r="O9" s="36"/>
    </row>
    <row r="10" spans="1:23" ht="53.25" customHeight="1">
      <c r="A10" s="228" t="s">
        <v>9</v>
      </c>
      <c r="B10" s="228"/>
      <c r="C10" s="30"/>
      <c r="D10" s="65" t="s">
        <v>112</v>
      </c>
      <c r="E10" s="232" t="s">
        <v>113</v>
      </c>
      <c r="F10" s="232"/>
      <c r="G10" s="232"/>
      <c r="H10" s="232"/>
      <c r="I10" s="232"/>
      <c r="J10" s="30"/>
      <c r="L10" s="38"/>
      <c r="M10" s="38"/>
      <c r="N10" s="38"/>
    </row>
    <row r="11" spans="1:23" ht="30.75" customHeight="1">
      <c r="A11" s="228"/>
      <c r="B11" s="228"/>
      <c r="C11" s="30"/>
      <c r="D11" s="67" t="str">
        <f>IFERROR(IF(J9=1,"Digite el nombre de la Entidad",IF(J9=2,"Digite el nombre de la Seccional","")),"")</f>
        <v/>
      </c>
      <c r="E11" s="235"/>
      <c r="F11" s="235"/>
      <c r="G11" s="235"/>
      <c r="H11" s="235"/>
      <c r="I11" s="235"/>
      <c r="J11" s="30"/>
      <c r="L11" s="38"/>
      <c r="M11" s="38"/>
      <c r="N11" s="38"/>
    </row>
    <row r="12" spans="1:23" ht="19.5" customHeight="1">
      <c r="A12" s="228" t="s">
        <v>10</v>
      </c>
      <c r="B12" s="228"/>
      <c r="C12" s="30"/>
      <c r="D12" s="106"/>
      <c r="E12" s="30"/>
      <c r="F12" s="30"/>
      <c r="G12" s="30"/>
      <c r="H12" s="30"/>
      <c r="I12" s="30"/>
      <c r="J12" s="39"/>
      <c r="W12" s="28" t="s">
        <v>114</v>
      </c>
    </row>
    <row r="13" spans="1:23" ht="40.5" customHeight="1">
      <c r="A13" s="228"/>
      <c r="B13" s="228"/>
      <c r="C13" s="30"/>
      <c r="D13" s="66" t="s">
        <v>115</v>
      </c>
      <c r="E13" s="232" t="s">
        <v>116</v>
      </c>
      <c r="F13" s="232"/>
      <c r="G13" s="232"/>
      <c r="H13" s="232"/>
      <c r="I13" s="232"/>
      <c r="J13" s="30"/>
      <c r="W13" s="28" t="s">
        <v>117</v>
      </c>
    </row>
    <row r="14" spans="1:23" ht="21.75" customHeight="1">
      <c r="A14" s="228" t="s">
        <v>12</v>
      </c>
      <c r="B14" s="228"/>
      <c r="C14" s="30"/>
      <c r="D14" s="30"/>
      <c r="E14" s="56"/>
      <c r="F14" s="30"/>
      <c r="G14" s="30"/>
      <c r="H14" s="30"/>
      <c r="I14" s="40"/>
      <c r="J14" s="30"/>
      <c r="W14" s="28" t="s">
        <v>118</v>
      </c>
    </row>
    <row r="15" spans="1:23" ht="28.5" customHeight="1">
      <c r="A15" s="228"/>
      <c r="B15" s="228"/>
      <c r="C15" s="30"/>
      <c r="D15" s="62" t="s">
        <v>119</v>
      </c>
      <c r="E15" s="82" t="str">
        <f>IF(Usuarios!K11="","Falta diligenciar",IF(Usuarios!K13="","Falta diligenciar",IF(Usuarios!K15="","Falta diligenciar",IF(Usuarios!K17="","Falta diligenciar",IF(Usuarios!K19="","Falta diligenciar",IF(Usuarios!H11="","Falta diligenciar",IF(Usuarios!H13="","Falta diligenciar",IF(Usuarios!H15="","Falta diligenciar",IF(Usuarios!H17="","Falta diligenciar",IF(Usuarios!H19="","Falta diligenciar",IF(Abogados!J9="","Falta diligenciar",IF(Resumen!E19="","Falta diligenciar",IF(Abogados!P19="","Falta diligenciar",IF(Abogados!P21="","Falta diligenciar",IF(Abogados!P23="","Falta diligenciar","")))))))))))))))</f>
        <v/>
      </c>
      <c r="F15" s="30"/>
      <c r="G15" s="62" t="s">
        <v>120</v>
      </c>
      <c r="H15" s="154" t="str">
        <f>IF(AND(Arbitramentos!L13="", Arbitramentos!U13=""), "Falta diligenciar", IF(Arbitramentos!L13="", "Falta diligenciar", IF(Arbitramentos!U13="", "Falta diligenciar",IF(H17="", "Falta diligenciar",""))))</f>
        <v/>
      </c>
      <c r="I15" s="154"/>
      <c r="J15" s="30"/>
    </row>
    <row r="16" spans="1:23" ht="28.5" customHeight="1">
      <c r="A16" s="228" t="s">
        <v>16</v>
      </c>
      <c r="B16" s="228"/>
      <c r="C16" s="30"/>
      <c r="D16" s="72" t="s">
        <v>121</v>
      </c>
      <c r="E16" s="77">
        <f>(COUNTA(Usuarios!K11:N20)/5)</f>
        <v>1</v>
      </c>
      <c r="F16" s="30"/>
      <c r="G16" s="72" t="s">
        <v>122</v>
      </c>
      <c r="H16" s="236">
        <f>IF(Arbitramentos!$L$13="", "", Arbitramentos!$L$13)</f>
        <v>0</v>
      </c>
      <c r="I16" s="236"/>
      <c r="J16" s="30"/>
    </row>
    <row r="17" spans="1:10" ht="28.5" customHeight="1">
      <c r="A17" s="228"/>
      <c r="B17" s="228"/>
      <c r="C17" s="30"/>
      <c r="D17" s="99" t="s">
        <v>123</v>
      </c>
      <c r="E17" s="102">
        <f>(COUNTA(Usuarios!O11:Q20)/5)</f>
        <v>1</v>
      </c>
      <c r="F17" s="30"/>
      <c r="G17" s="78" t="s">
        <v>124</v>
      </c>
      <c r="H17" s="237">
        <f>IF(OR(ISBLANK(Arbitramentos!L13), ISBLANK(Arbitramentos!L11)), "", IF(AND(Arbitramentos!L13=0, Arbitramentos!L11=0), 0, IFERROR(Arbitramentos!L13/Arbitramentos!L11, "")))</f>
        <v>0</v>
      </c>
      <c r="I17" s="237"/>
      <c r="J17" s="30"/>
    </row>
    <row r="18" spans="1:10" ht="28.5" customHeight="1">
      <c r="A18" s="228" t="s">
        <v>17</v>
      </c>
      <c r="B18" s="228"/>
      <c r="C18" s="30"/>
      <c r="D18" s="72" t="s">
        <v>125</v>
      </c>
      <c r="E18" s="100">
        <f>+Abogados!$J$9</f>
        <v>8</v>
      </c>
      <c r="F18" s="30"/>
      <c r="G18" s="72" t="s">
        <v>126</v>
      </c>
      <c r="H18" s="236">
        <f>IF(Arbitramentos!$U$13="", "", Arbitramentos!$U$13)</f>
        <v>0</v>
      </c>
      <c r="I18" s="236"/>
      <c r="J18" s="30"/>
    </row>
    <row r="19" spans="1:10" ht="28.5" customHeight="1">
      <c r="A19" s="228"/>
      <c r="B19" s="228"/>
      <c r="C19" s="30"/>
      <c r="D19" s="99" t="s">
        <v>127</v>
      </c>
      <c r="E19" s="101">
        <f>IFERROR((+Abogados!I19+Abogados!I21)/(Abogados!I15*2)," ")</f>
        <v>1</v>
      </c>
      <c r="F19" s="30"/>
      <c r="G19" s="78"/>
      <c r="H19" s="226"/>
      <c r="I19" s="226"/>
      <c r="J19" s="30"/>
    </row>
    <row r="20" spans="1:10" ht="28.5" customHeight="1">
      <c r="A20" s="228" t="s">
        <v>18</v>
      </c>
      <c r="B20" s="228"/>
      <c r="C20" s="30"/>
      <c r="D20" s="72" t="s">
        <v>128</v>
      </c>
      <c r="E20" s="103">
        <f>IFERROR((+Abogados!R20+Abogados!R22+Abogados!R24)/(E18)," ")</f>
        <v>1</v>
      </c>
      <c r="F20" s="30"/>
      <c r="G20" s="42"/>
      <c r="H20" s="227"/>
      <c r="I20" s="227"/>
      <c r="J20" s="30"/>
    </row>
    <row r="21" spans="1:10" ht="28.5" customHeight="1">
      <c r="A21" s="228"/>
      <c r="B21" s="228"/>
      <c r="C21" s="30"/>
      <c r="D21" s="30"/>
      <c r="E21" s="30"/>
      <c r="F21" s="30"/>
      <c r="G21" s="30"/>
      <c r="H21" s="30"/>
      <c r="I21" s="30"/>
      <c r="J21" s="30"/>
    </row>
    <row r="22" spans="1:10" ht="34.5" customHeight="1">
      <c r="A22" s="228" t="s">
        <v>19</v>
      </c>
      <c r="B22" s="228"/>
      <c r="C22" s="30"/>
      <c r="D22" s="62" t="s">
        <v>129</v>
      </c>
      <c r="E22" s="82" t="str">
        <f>IF(AND('Registro Casos'!P10=""), "Falta diligenciar", IF('Registro Casos'!P13="", "Falta diligenciar", IF('Registro Casos'!P16="", "Falta diligenciar",IF('Registro Casos'!P19="", "Falta diligenciar",""))))</f>
        <v/>
      </c>
      <c r="F22" s="30"/>
      <c r="G22" s="62" t="s">
        <v>130</v>
      </c>
      <c r="H22" s="154" t="str">
        <f>IF(AND('Comité de conciliación'!R8="",'Comité de conciliación'!R10=""),"Falta diligenciar",IF('Comité de conciliación'!J20="","Falta diligenciar",IF('Comité de conciliación'!J21="","Falta diligenciar",IF('Comité de conciliación'!J22="","Falta diligenciar",""))))</f>
        <v/>
      </c>
      <c r="I22" s="154"/>
      <c r="J22" s="30"/>
    </row>
    <row r="23" spans="1:10" ht="28.5" customHeight="1">
      <c r="C23" s="30"/>
      <c r="D23" s="72" t="s">
        <v>131</v>
      </c>
      <c r="E23" s="83">
        <f>+'Registro Casos'!$P$10</f>
        <v>29</v>
      </c>
      <c r="F23" s="41"/>
      <c r="G23" s="72" t="s">
        <v>132</v>
      </c>
      <c r="H23" s="97" t="str">
        <f>+'Comité de conciliación'!$R$8</f>
        <v>SI</v>
      </c>
      <c r="I23" s="97"/>
      <c r="J23" s="30"/>
    </row>
    <row r="24" spans="1:10" ht="28.5" customHeight="1">
      <c r="C24" s="30"/>
      <c r="D24" s="78" t="s">
        <v>133</v>
      </c>
      <c r="E24" s="84">
        <f>+'Registro Casos'!$P$13</f>
        <v>7</v>
      </c>
      <c r="F24" s="41"/>
      <c r="G24" s="78" t="s">
        <v>134</v>
      </c>
      <c r="H24" s="95" t="str">
        <f>+'Comité de conciliación'!$R$10</f>
        <v>SI</v>
      </c>
      <c r="I24" s="95"/>
      <c r="J24" s="30"/>
    </row>
    <row r="25" spans="1:10" ht="28.5" customHeight="1">
      <c r="C25" s="30"/>
      <c r="D25" s="72" t="s">
        <v>135</v>
      </c>
      <c r="E25" s="85">
        <f>+'Registro Casos'!$P$16</f>
        <v>5</v>
      </c>
      <c r="F25" s="41"/>
      <c r="G25" s="72" t="s">
        <v>136</v>
      </c>
      <c r="H25" s="96">
        <f>+'Comité de conciliación'!$J$20+'Comité de conciliación'!$J$21+'Comité de conciliación'!$J$22</f>
        <v>4</v>
      </c>
      <c r="I25" s="96"/>
      <c r="J25" s="30"/>
    </row>
    <row r="26" spans="1:10" ht="28.5" customHeight="1">
      <c r="C26" s="30"/>
      <c r="D26" s="78" t="s">
        <v>137</v>
      </c>
      <c r="E26" s="86">
        <f>+'Registro Casos'!$P$19</f>
        <v>2</v>
      </c>
      <c r="F26" s="41"/>
      <c r="G26" s="42"/>
      <c r="H26" s="227"/>
      <c r="I26" s="227"/>
      <c r="J26" s="30"/>
    </row>
    <row r="27" spans="1:10" ht="28.5" customHeight="1">
      <c r="C27" s="30"/>
      <c r="D27" s="30"/>
      <c r="E27" s="30"/>
      <c r="F27" s="41"/>
      <c r="G27" s="30"/>
      <c r="H27" s="30"/>
      <c r="I27" s="30"/>
      <c r="J27" s="30"/>
    </row>
    <row r="28" spans="1:10" ht="28.5" customHeight="1">
      <c r="C28" s="30"/>
      <c r="D28" s="62" t="s">
        <v>138</v>
      </c>
      <c r="E28" s="82" t="str">
        <f>IF(AND(Judiciales!L14=""),"Falta diligenciar",IF(Resumen!E30=" ","Falta diligenciar",IF(Resumen!E31=" ","Falta diligenciar",IF(Resumen!E32=" ","Falta diligenciar",IF(Resumen!E33=" ","Falta diligenciar","")))))</f>
        <v/>
      </c>
      <c r="F28" s="30"/>
      <c r="G28" s="62" t="s">
        <v>139</v>
      </c>
      <c r="H28" s="154" t="str">
        <f>IF(AND(Pagos!R9="",Pagos!R11=""),"Falta diligenciar",IF(Pagos!R9="","Falta diligenciar",""))</f>
        <v/>
      </c>
      <c r="I28" s="154"/>
      <c r="J28" s="30"/>
    </row>
    <row r="29" spans="1:10" ht="28.5" customHeight="1">
      <c r="C29" s="30"/>
      <c r="D29" s="72" t="s">
        <v>140</v>
      </c>
      <c r="E29" s="80">
        <f>+Judiciales!$L$14</f>
        <v>208</v>
      </c>
      <c r="F29" s="30"/>
      <c r="G29" s="72" t="s">
        <v>141</v>
      </c>
      <c r="H29" s="97" t="str">
        <f>+Pagos!R9</f>
        <v>SI</v>
      </c>
      <c r="I29" s="97"/>
      <c r="J29" s="30"/>
    </row>
    <row r="30" spans="1:10" ht="28.5" customHeight="1">
      <c r="C30" s="30"/>
      <c r="D30" s="78" t="s">
        <v>124</v>
      </c>
      <c r="E30" s="79">
        <f>IFERROR(+Judiciales!L14/Judiciales!L12," ")</f>
        <v>1</v>
      </c>
      <c r="F30" s="30"/>
      <c r="G30" s="78" t="s">
        <v>142</v>
      </c>
      <c r="H30" s="98">
        <f>+Pagos!R11</f>
        <v>0</v>
      </c>
      <c r="I30" s="98"/>
      <c r="J30" s="30"/>
    </row>
    <row r="31" spans="1:10" ht="28.5" customHeight="1">
      <c r="C31" s="30"/>
      <c r="D31" s="72" t="s">
        <v>143</v>
      </c>
      <c r="E31" s="105" t="str">
        <f>IFERROR(+Judiciales!U14/Judiciales!U12,"0")</f>
        <v>0</v>
      </c>
      <c r="F31" s="60"/>
      <c r="G31" s="60"/>
      <c r="H31" s="60"/>
      <c r="I31" s="60"/>
      <c r="J31" s="30"/>
    </row>
    <row r="32" spans="1:10" ht="28.5" customHeight="1">
      <c r="C32" s="30"/>
      <c r="D32" s="78" t="s">
        <v>144</v>
      </c>
      <c r="E32" s="81">
        <f>IFERROR(+Judiciales!L14/Abogados!J9," ")</f>
        <v>26</v>
      </c>
      <c r="F32" s="60"/>
      <c r="G32" s="60"/>
      <c r="H32" s="60"/>
      <c r="I32" s="60"/>
      <c r="J32" s="30"/>
    </row>
    <row r="33" spans="3:10">
      <c r="C33" s="30"/>
      <c r="D33" s="72" t="s">
        <v>145</v>
      </c>
      <c r="E33" s="77">
        <f>IFERROR((+Judiciales!V42+Judiciales!V40+Judiciales!V38)/(Judiciales!S38+Judiciales!S36+Judiciales!S34+Judiciales!S32)," ")</f>
        <v>0.16080402010050251</v>
      </c>
      <c r="F33" s="60"/>
      <c r="G33" s="60"/>
      <c r="H33" s="60"/>
      <c r="I33" s="60"/>
      <c r="J33" s="30"/>
    </row>
    <row r="34" spans="3:10">
      <c r="C34" s="30"/>
      <c r="D34" s="60"/>
      <c r="E34" s="60"/>
      <c r="F34" s="60"/>
      <c r="G34" s="60"/>
      <c r="H34" s="60"/>
      <c r="I34" s="60"/>
      <c r="J34" s="30"/>
    </row>
    <row r="35" spans="3:10">
      <c r="C35" s="30"/>
      <c r="D35" s="221" t="s">
        <v>146</v>
      </c>
      <c r="E35" s="221"/>
      <c r="F35" s="221"/>
      <c r="G35" s="221"/>
      <c r="H35" s="221"/>
      <c r="I35" s="221"/>
      <c r="J35" s="30"/>
    </row>
    <row r="36" spans="3:10">
      <c r="C36" s="30"/>
      <c r="D36" s="225" t="s">
        <v>662</v>
      </c>
      <c r="E36" s="225"/>
      <c r="F36" s="225"/>
      <c r="G36" s="225"/>
      <c r="H36" s="225"/>
      <c r="I36" s="225"/>
      <c r="J36" s="30"/>
    </row>
    <row r="37" spans="3:10">
      <c r="C37" s="30"/>
      <c r="D37" s="225"/>
      <c r="E37" s="225"/>
      <c r="F37" s="225"/>
      <c r="G37" s="225"/>
      <c r="H37" s="225"/>
      <c r="I37" s="225"/>
      <c r="J37" s="30"/>
    </row>
    <row r="38" spans="3:10">
      <c r="C38" s="30"/>
      <c r="D38" s="225"/>
      <c r="E38" s="225"/>
      <c r="F38" s="225"/>
      <c r="G38" s="225"/>
      <c r="H38" s="225"/>
      <c r="I38" s="225"/>
      <c r="J38" s="30"/>
    </row>
    <row r="39" spans="3:10">
      <c r="C39" s="30"/>
      <c r="D39" s="225"/>
      <c r="E39" s="225"/>
      <c r="F39" s="225"/>
      <c r="G39" s="225"/>
      <c r="H39" s="225"/>
      <c r="I39" s="225"/>
      <c r="J39" s="30"/>
    </row>
    <row r="40" spans="3:10" ht="20.25" customHeight="1">
      <c r="C40" s="30"/>
      <c r="D40" s="225"/>
      <c r="E40" s="225"/>
      <c r="F40" s="225"/>
      <c r="G40" s="225"/>
      <c r="H40" s="225"/>
      <c r="I40" s="225"/>
      <c r="J40" s="30"/>
    </row>
    <row r="41" spans="3:10" ht="63" customHeight="1">
      <c r="C41" s="30"/>
      <c r="D41" s="225"/>
      <c r="E41" s="225"/>
      <c r="F41" s="225"/>
      <c r="G41" s="225"/>
      <c r="H41" s="225"/>
      <c r="I41" s="225"/>
      <c r="J41" s="30"/>
    </row>
    <row r="42" spans="3:10" ht="39" customHeight="1">
      <c r="C42" s="30"/>
      <c r="D42" s="225"/>
      <c r="E42" s="225"/>
      <c r="F42" s="225"/>
      <c r="G42" s="225"/>
      <c r="H42" s="225"/>
      <c r="I42" s="225"/>
      <c r="J42" s="30"/>
    </row>
    <row r="43" spans="3:10" ht="17.100000000000001" customHeight="1">
      <c r="C43" s="30"/>
      <c r="D43" s="223" t="s">
        <v>147</v>
      </c>
      <c r="E43" s="223"/>
      <c r="F43" s="223"/>
      <c r="G43" s="223"/>
      <c r="H43" s="223"/>
      <c r="I43" s="223"/>
      <c r="J43" s="30"/>
    </row>
    <row r="44" spans="3:10" ht="20.25" customHeight="1">
      <c r="C44" s="30"/>
      <c r="D44" s="223"/>
      <c r="E44" s="223"/>
      <c r="F44" s="223"/>
      <c r="G44" s="223"/>
      <c r="H44" s="223"/>
      <c r="I44" s="223"/>
      <c r="J44" s="30"/>
    </row>
    <row r="45" spans="3:10" ht="22.5" customHeight="1">
      <c r="C45" s="30"/>
      <c r="D45" s="224" t="s">
        <v>148</v>
      </c>
      <c r="E45" s="224"/>
      <c r="F45" s="224"/>
      <c r="G45" s="224"/>
      <c r="H45" s="224"/>
      <c r="I45" s="224"/>
      <c r="J45" s="30"/>
    </row>
    <row r="46" spans="3:10" ht="22.5" customHeight="1">
      <c r="C46" s="30"/>
      <c r="D46" s="224"/>
      <c r="E46" s="224"/>
      <c r="F46" s="224"/>
      <c r="G46" s="224"/>
      <c r="H46" s="224"/>
      <c r="I46" s="224"/>
      <c r="J46" s="30"/>
    </row>
    <row r="47" spans="3:10" ht="12.75" customHeight="1">
      <c r="C47" s="30"/>
      <c r="D47" s="224"/>
      <c r="E47" s="224"/>
      <c r="F47" s="224"/>
      <c r="G47" s="224"/>
      <c r="H47" s="224"/>
      <c r="I47" s="224"/>
      <c r="J47" s="30"/>
    </row>
    <row r="48" spans="3:10" ht="22.5" customHeight="1">
      <c r="C48" s="30"/>
      <c r="D48" s="224"/>
      <c r="E48" s="224"/>
      <c r="F48" s="224"/>
      <c r="G48" s="224"/>
      <c r="H48" s="224"/>
      <c r="I48" s="224"/>
      <c r="J48" s="30"/>
    </row>
    <row r="49" spans="3:10">
      <c r="C49" s="30"/>
      <c r="D49" s="30"/>
      <c r="E49" s="30"/>
      <c r="F49" s="30"/>
      <c r="G49" s="30"/>
      <c r="H49" s="30"/>
      <c r="I49" s="30"/>
      <c r="J49" s="30"/>
    </row>
    <row r="50" spans="3:10">
      <c r="C50" s="30"/>
      <c r="D50" s="30"/>
      <c r="E50" s="208" t="s">
        <v>149</v>
      </c>
      <c r="F50" s="208"/>
      <c r="G50" s="208"/>
      <c r="H50" s="26"/>
      <c r="I50" s="30"/>
      <c r="J50" s="30"/>
    </row>
    <row r="51" spans="3:10">
      <c r="C51" s="30"/>
      <c r="D51" s="30"/>
      <c r="E51" s="222"/>
      <c r="F51" s="222"/>
      <c r="G51" s="222"/>
      <c r="H51" s="26"/>
      <c r="I51" s="30"/>
      <c r="J51" s="30"/>
    </row>
    <row r="52" spans="3:10">
      <c r="C52" s="30"/>
      <c r="D52" s="30"/>
      <c r="E52" s="222"/>
      <c r="F52" s="222"/>
      <c r="G52" s="222"/>
      <c r="H52" s="26"/>
      <c r="I52" s="30"/>
      <c r="J52" s="30"/>
    </row>
    <row r="53" spans="3:10">
      <c r="C53" s="30"/>
      <c r="D53" s="30"/>
      <c r="E53" s="222"/>
      <c r="F53" s="222"/>
      <c r="G53" s="222"/>
      <c r="H53" s="26"/>
      <c r="I53" s="30"/>
      <c r="J53" s="30"/>
    </row>
    <row r="54" spans="3:10">
      <c r="C54" s="30"/>
      <c r="D54" s="30"/>
      <c r="E54" s="222"/>
      <c r="F54" s="222"/>
      <c r="G54" s="222"/>
      <c r="H54" s="30"/>
      <c r="I54" s="30"/>
      <c r="J54" s="30"/>
    </row>
    <row r="55" spans="3:10">
      <c r="C55" s="30"/>
      <c r="D55" s="30"/>
      <c r="E55" s="30"/>
      <c r="F55" s="30"/>
      <c r="G55" s="30"/>
      <c r="H55" s="30"/>
      <c r="I55" s="30"/>
      <c r="J55" s="30"/>
    </row>
  </sheetData>
  <sheetProtection algorithmName="SHA-512" hashValue="nvCtAQ3NweoALl5cpk54Fsz9ZCuGI0mBwqm8lS1EiI4khcaSwRdeKEqE3JZDzETWHHJSO0Tj7v2I0sO25f6A7w==" saltValue="2MmPIJ1rkaHYxRgHS7kmGQ==" spinCount="100000" sheet="1" objects="1" scenarios="1"/>
  <mergeCells count="41">
    <mergeCell ref="A22:B22"/>
    <mergeCell ref="E11:I11"/>
    <mergeCell ref="H15:I15"/>
    <mergeCell ref="H16:I16"/>
    <mergeCell ref="H18:I18"/>
    <mergeCell ref="H17:I17"/>
    <mergeCell ref="A13:B13"/>
    <mergeCell ref="A14:B14"/>
    <mergeCell ref="A15:B15"/>
    <mergeCell ref="A16:B16"/>
    <mergeCell ref="A17:B17"/>
    <mergeCell ref="E13:I13"/>
    <mergeCell ref="A18:B18"/>
    <mergeCell ref="A19:B19"/>
    <mergeCell ref="A20:B20"/>
    <mergeCell ref="A21:B21"/>
    <mergeCell ref="L2:N7"/>
    <mergeCell ref="L8:N8"/>
    <mergeCell ref="D7:I7"/>
    <mergeCell ref="D6:I6"/>
    <mergeCell ref="E10:I10"/>
    <mergeCell ref="H3:I3"/>
    <mergeCell ref="H4:I4"/>
    <mergeCell ref="A6:B6"/>
    <mergeCell ref="A8:B8"/>
    <mergeCell ref="A10:B10"/>
    <mergeCell ref="A11:B11"/>
    <mergeCell ref="A12:B12"/>
    <mergeCell ref="A7:B7"/>
    <mergeCell ref="A9:B9"/>
    <mergeCell ref="H22:I22"/>
    <mergeCell ref="H19:I19"/>
    <mergeCell ref="H20:I20"/>
    <mergeCell ref="H26:I26"/>
    <mergeCell ref="H28:I28"/>
    <mergeCell ref="E51:G54"/>
    <mergeCell ref="D35:I35"/>
    <mergeCell ref="D43:I44"/>
    <mergeCell ref="D45:I48"/>
    <mergeCell ref="E50:G50"/>
    <mergeCell ref="D36:I42"/>
  </mergeCells>
  <conditionalFormatting sqref="D11">
    <cfRule type="expression" dxfId="5" priority="53" stopIfTrue="1">
      <formula>$J$8&gt;0</formula>
    </cfRule>
  </conditionalFormatting>
  <conditionalFormatting sqref="D36">
    <cfRule type="containsBlanks" dxfId="4" priority="66" stopIfTrue="1">
      <formula>LEN(TRIM(D36))=0</formula>
    </cfRule>
  </conditionalFormatting>
  <conditionalFormatting sqref="E10 E13">
    <cfRule type="containsBlanks" dxfId="3" priority="65">
      <formula>LEN(TRIM(E10))=0</formula>
    </cfRule>
  </conditionalFormatting>
  <dataValidations count="4">
    <dataValidation allowBlank="1" showInputMessage="1" showErrorMessage="1" promptTitle="Nombres y Apellidos" prompt="Diligencie los nombres y apellidos del jefe de control interno que esta reportando o quien haga sus veces" sqref="E13:I13" xr:uid="{CCD552C2-689A-4BCA-ADDB-D9F5DFC606B8}"/>
    <dataValidation type="date" allowBlank="1" showInputMessage="1" showErrorMessage="1" promptTitle="Visualización en eKOGUI" prompt="Diligenciar la fecha de consulta en eKOGUI de la información a ingresar en esta hoja, formato (DD/MM/AAAA)" sqref="J4 I5:J5" xr:uid="{1CDC8EB5-77D2-47AD-8FFB-6C3DC1A1F4CC}">
      <formula1>44927</formula1>
      <formula2>401769</formula2>
    </dataValidation>
    <dataValidation type="date" allowBlank="1" showInputMessage="1" showErrorMessage="1" sqref="H4:I4" xr:uid="{9C4907CB-D227-4A81-8028-50320E5396B2}">
      <formula1>45658</formula1>
      <formula2>46022</formula2>
    </dataValidation>
    <dataValidation allowBlank="1" showInputMessage="1" showErrorMessage="1" promptTitle="Observaciones generales" prompt="Se emitirá una observación general según el alcance de los criterios de verificación aplicados para el diligenciamiento de la Certificación de Control Interno, en el uso de ekOGUI." sqref="D36" xr:uid="{C8C7FEDD-4197-4B5F-9C64-0FA6F2B2B586}"/>
  </dataValidations>
  <hyperlinks>
    <hyperlink ref="L8:N8" r:id="rId1" display="Acceder a la guía" xr:uid="{FBCC514E-FE4B-40AE-9FED-7BBA3B34CEFA}"/>
    <hyperlink ref="A10:B10" location="Abogados!A1" display="Abogados" xr:uid="{577F14B4-26A7-431E-8595-DD54F3B045B9}"/>
    <hyperlink ref="A12:B12" location="'Registro Casos'!A1" display="Registro Casos" xr:uid="{54DC16D3-DC1B-4382-8DF4-85E943F0CA75}"/>
    <hyperlink ref="A8:B8" location="Usuarios!A1" display="Usuarios" xr:uid="{2452BDEC-0810-45E8-A2EC-0AF7A58CB256}"/>
    <hyperlink ref="A16:B16" location="Arbitramentos!A1" display="Arbitramentos" xr:uid="{FB4CFA58-5198-4C5C-8FF4-8F31292468CA}"/>
    <hyperlink ref="A14:B14" location="Judiciales!A1" display="Judiciales" xr:uid="{DD43A626-C3D7-436B-A258-EBA3572E6D88}"/>
    <hyperlink ref="A6:B6" location="Portada!A1" display="Portada" xr:uid="{F83F41A0-F3F2-49E3-A304-A31065EC156E}"/>
    <hyperlink ref="A22:B22" location="Resumen!A1" display="Resumen (Certificación a presentar)" xr:uid="{1B0B6347-FC3F-4B34-9EA2-61A101960AFE}"/>
    <hyperlink ref="A20:B20" location="Pagos!A1" display="Pagos" xr:uid="{C1775B5E-316E-40DE-8319-43C743BB0BC3}"/>
    <hyperlink ref="A18:B18" location="'Comité de conciliación'!A1" display="Comité de Conciliación" xr:uid="{9B409325-017B-49EF-8414-03CDBD328211}"/>
  </hyperlinks>
  <pageMargins left="0.70866141732283472" right="0.70866141732283472" top="0.74803149606299213" bottom="0.74803149606299213" header="0.31496062992125984" footer="0.31496062992125984"/>
  <pageSetup scale="49" orientation="portrait" r:id="rId2"/>
  <ignoredErrors>
    <ignoredError sqref="J9" evalError="1"/>
  </ignoredErrors>
  <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79B81DB7-CA6C-48FC-90B1-BC6CF7094AB7}">
            <xm:f>NOT(ISERROR(SEARCH($D$11,D11)))</xm:f>
            <xm:f>$D$11</xm:f>
            <x14:dxf>
              <fill>
                <patternFill>
                  <bgColor rgb="FFFFC000"/>
                </patternFill>
              </fill>
            </x14:dxf>
          </x14:cfRule>
          <xm:sqref>D11</xm:sqref>
        </x14:conditionalFormatting>
        <x14:conditionalFormatting xmlns:xm="http://schemas.microsoft.com/office/excel/2006/main">
          <x14:cfRule type="containsText" priority="8" operator="containsText" id="{DAC9BE7A-242F-4E81-BDF9-57413875FCC3}">
            <xm:f>NOT(ISERROR(SEARCH($D$11,E10)))</xm:f>
            <xm:f>$D$11</xm:f>
            <x14:dxf>
              <fill>
                <patternFill>
                  <bgColor theme="0" tint="-4.9989318521683403E-2"/>
                </patternFill>
              </fill>
            </x14:dxf>
          </x14:cfRule>
          <xm:sqref>E10</xm:sqref>
        </x14:conditionalFormatting>
        <x14:conditionalFormatting xmlns:xm="http://schemas.microsoft.com/office/excel/2006/main">
          <x14:cfRule type="containsText" priority="1" operator="containsText" id="{BC20D592-07F4-40F2-82FA-A4CE46F7D2B0}">
            <xm:f>NOT(ISERROR(SEARCH($D$11,E13)))</xm:f>
            <xm:f>$D$11</xm:f>
            <x14:dxf>
              <fill>
                <patternFill>
                  <bgColor theme="0" tint="-4.9989318521683403E-2"/>
                </patternFill>
              </fill>
            </x14:dxf>
          </x14:cfRule>
          <xm:sqref>E13</xm:sqref>
        </x14:conditionalFormatting>
        <x14:conditionalFormatting xmlns:xm="http://schemas.microsoft.com/office/excel/2006/main">
          <x14:cfRule type="containsText" priority="6" operator="containsText" id="{CDB776C3-B2E3-4FAA-B77A-A18B5924DB5E}">
            <xm:f>NOT(ISERROR(SEARCH($E$11,E11)))</xm:f>
            <xm:f>$E$11</xm:f>
            <x14:dxf>
              <fill>
                <patternFill>
                  <bgColor theme="0" tint="-4.9989318521683403E-2"/>
                </patternFill>
              </fill>
            </x14:dxf>
          </x14:cfRule>
          <xm:sqref>E11:I11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Administrador!$E$2:$E$338</xm:f>
          </x14:formula1>
          <xm:sqref>E10:I10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ABF10D512E4C7449FB1E0D36926E0F0" ma:contentTypeVersion="2" ma:contentTypeDescription="Page is a system content type template created by the Publishing Resources feature. The column templates from Page will be added to all Pages libraries created by the Publishing feature." ma:contentTypeScope="" ma:versionID="b4be34b72bebbcde99a36ee30e9e3a52">
  <xsd:schema xmlns:xsd="http://www.w3.org/2001/XMLSchema" xmlns:xs="http://www.w3.org/2001/XMLSchema" xmlns:p="http://schemas.microsoft.com/office/2006/metadata/properties" xmlns:ns1="http://schemas.microsoft.com/sharepoint/v3" targetNamespace="http://schemas.microsoft.com/office/2006/metadata/properties" ma:root="true" ma:fieldsID="4eb58c7b9ae687b5fbe71a105f2b878d" ns1:_="">
    <xsd:import namespace="http://schemas.microsoft.com/sharepoint/v3"/>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Props1.xml><?xml version="1.0" encoding="utf-8"?>
<ds:datastoreItem xmlns:ds="http://schemas.openxmlformats.org/officeDocument/2006/customXml" ds:itemID="{6CED5FAF-D3F6-4533-BD6F-2C53DA0DC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B39E6A-BC82-4B33-ABC5-19755E3F6B6B}">
  <ds:schemaRefs>
    <ds:schemaRef ds:uri="http://schemas.microsoft.com/sharepoint/v3/contenttype/forms"/>
  </ds:schemaRefs>
</ds:datastoreItem>
</file>

<file path=customXml/itemProps3.xml><?xml version="1.0" encoding="utf-8"?>
<ds:datastoreItem xmlns:ds="http://schemas.openxmlformats.org/officeDocument/2006/customXml" ds:itemID="{D358E5D7-2628-4318-AA98-C397282CBE0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Registro Casos</vt:lpstr>
      <vt:lpstr>Judiciales</vt:lpstr>
      <vt:lpstr>Arbitramentos</vt:lpstr>
      <vt:lpstr>Comité de conciliación</vt:lpstr>
      <vt:lpstr>Pagos</vt:lpstr>
      <vt:lpstr>Resumen</vt:lpstr>
      <vt:lpstr>Información a consolidar</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Euripides Gonzalez Ordonez</cp:lastModifiedBy>
  <cp:revision/>
  <cp:lastPrinted>2025-08-28T20:48:59Z</cp:lastPrinted>
  <dcterms:created xsi:type="dcterms:W3CDTF">2020-06-25T21:16:25Z</dcterms:created>
  <dcterms:modified xsi:type="dcterms:W3CDTF">2025-08-29T16:46:04Z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0x010100C568DB52D9D0A14D9B2FDCC96666E9F2007948130EC3DB064584E219954237AF39006ABF10D512E4C7449FB1E0D36926E0F0</vt:lpwstr>
  </property>
</Properties>
</file>